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555" activeTab="0"/>
  </bookViews>
  <sheets>
    <sheet name="Легенда с данными" sheetId="1" r:id="rId1"/>
    <sheet name="Легенда I этап" sheetId="2" r:id="rId2"/>
    <sheet name="Формулы I лист" sheetId="3" r:id="rId3"/>
    <sheet name="Формулы II лист" sheetId="4" r:id="rId4"/>
    <sheet name="Штрафы + финиш" sheetId="5" r:id="rId5"/>
    <sheet name="Проверка формул" sheetId="6" r:id="rId6"/>
    <sheet name="Лист1" sheetId="7" r:id="rId7"/>
  </sheets>
  <definedNames>
    <definedName name="_xlnm._FilterDatabase" localSheetId="0" hidden="1">'Легенда с данными'!$A$1:$G$32</definedName>
    <definedName name="Excel_BuiltIn__FilterDatabase_2">"$#REF!.$A$40:$G$70"</definedName>
    <definedName name="_xlnm.Print_Area" localSheetId="1">'Легенда I этап'!$A$1:$F$34</definedName>
    <definedName name="_xlnm.Print_Area" localSheetId="0">'Легенда с данными'!$A$2:$G$31</definedName>
    <definedName name="_xlnm.Print_Area" localSheetId="2">'Формулы I лист'!$A$1:$P$23</definedName>
    <definedName name="_xlnm.Print_Area" localSheetId="3">'Формулы II лист'!$A$1:$P$21</definedName>
  </definedNames>
  <calcPr fullCalcOnLoad="1"/>
</workbook>
</file>

<file path=xl/sharedStrings.xml><?xml version="1.0" encoding="utf-8"?>
<sst xmlns="http://schemas.openxmlformats.org/spreadsheetml/2006/main" count="330" uniqueCount="226">
  <si>
    <t>№</t>
  </si>
  <si>
    <t>Описание</t>
  </si>
  <si>
    <t>Лист</t>
  </si>
  <si>
    <t>Значение</t>
  </si>
  <si>
    <t>Х</t>
  </si>
  <si>
    <t>У</t>
  </si>
  <si>
    <t>Кратко</t>
  </si>
  <si>
    <t>Количество букв в названии кафедры</t>
  </si>
  <si>
    <t>Лимберг (одонтология)</t>
  </si>
  <si>
    <t>Год создания доски</t>
  </si>
  <si>
    <t>Малевич</t>
  </si>
  <si>
    <t>Количество семерок</t>
  </si>
  <si>
    <t>Дидро</t>
  </si>
  <si>
    <t>Решить пример</t>
  </si>
  <si>
    <t xml:space="preserve">А. Грин (1921–22) </t>
  </si>
  <si>
    <t>Количество букв в самом длинном слове</t>
  </si>
  <si>
    <t>Печковский (Константинович)</t>
  </si>
  <si>
    <t>Количество символов в виде "Ь"</t>
  </si>
  <si>
    <t>Есенин</t>
  </si>
  <si>
    <t>Количество дней в указанном промежутке</t>
  </si>
  <si>
    <t>6-ая дивизия</t>
  </si>
  <si>
    <t>Количество пуговиц</t>
  </si>
  <si>
    <t>Галина Ковалева</t>
  </si>
  <si>
    <t>Количество букв "О"</t>
  </si>
  <si>
    <t>Номер квартиры</t>
  </si>
  <si>
    <t>Деревообделочники</t>
  </si>
  <si>
    <t>Количество ятей (Ъ)</t>
  </si>
  <si>
    <t>Пржевальский</t>
  </si>
  <si>
    <r>
      <t xml:space="preserve">Количество </t>
    </r>
    <r>
      <rPr>
        <b/>
        <u val="single"/>
        <sz val="10"/>
        <rFont val="Calibri"/>
        <family val="2"/>
      </rPr>
      <t>всех</t>
    </r>
    <r>
      <rPr>
        <sz val="10"/>
        <rFont val="Calibri"/>
        <family val="2"/>
      </rPr>
      <t xml:space="preserve"> углов в звезде</t>
    </r>
  </si>
  <si>
    <t>Штаб народного ополчения</t>
  </si>
  <si>
    <t>Найти сумму цифр большей даты, определить букву в алфавите с этим порядковым номером и посчитать количество этих букв на доске</t>
  </si>
  <si>
    <t>Старовойтова</t>
  </si>
  <si>
    <t>Количество завитков</t>
  </si>
  <si>
    <t>Даль</t>
  </si>
  <si>
    <t>Количество букв в первой строке</t>
  </si>
  <si>
    <t>Гоголь</t>
  </si>
  <si>
    <t>Количество букв "Й"</t>
  </si>
  <si>
    <t>Мейерхольд</t>
  </si>
  <si>
    <t>Из количества букв в последней строке вычесть количество букв в третьей строке</t>
  </si>
  <si>
    <t>Адмиралтейский канал (23-5)</t>
  </si>
  <si>
    <t>Число в скобках</t>
  </si>
  <si>
    <t>Количество ступенек, если считать, что он стоит на полу</t>
  </si>
  <si>
    <t>Дом Раскольникова</t>
  </si>
  <si>
    <t>К сумме букв "Н" прибавить сумму цифр года</t>
  </si>
  <si>
    <t>Белавин (14+15)</t>
  </si>
  <si>
    <t>Количество декабристов, живших в этом доме</t>
  </si>
  <si>
    <t>Количество дырок в доске</t>
  </si>
  <si>
    <t>Тырса</t>
  </si>
  <si>
    <t>Количество строчек</t>
  </si>
  <si>
    <t>Steak House</t>
  </si>
  <si>
    <t>Количество удвоенных букв "С"</t>
  </si>
  <si>
    <t>Витолс</t>
  </si>
  <si>
    <t>Порядковый номер месяца</t>
  </si>
  <si>
    <t>Стасов</t>
  </si>
  <si>
    <t xml:space="preserve">Количество мужских фамилий </t>
  </si>
  <si>
    <t>ГУАП</t>
  </si>
  <si>
    <t>Количество профессий</t>
  </si>
  <si>
    <t>Андреев</t>
  </si>
  <si>
    <t>Количество граней в орнаменте</t>
  </si>
  <si>
    <t>Алиев</t>
  </si>
  <si>
    <t>Количество сток</t>
  </si>
  <si>
    <t>Мариинский театр, Глинка</t>
  </si>
  <si>
    <t>Фигура, окружающая писателя
а) круг — 9
б) овал — 19
в) прямоугольник — 29</t>
  </si>
  <si>
    <t>Крылов (овал)</t>
  </si>
  <si>
    <t>N</t>
  </si>
  <si>
    <t>X</t>
  </si>
  <si>
    <t>Y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</si>
  <si>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</si>
  <si>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</si>
  <si>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</si>
  <si>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</si>
  <si>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</si>
  <si>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</si>
  <si>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</si>
  <si>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</si>
  <si>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</si>
  <si>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</si>
  <si>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</si>
  <si>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</si>
  <si>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</si>
  <si>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</si>
  <si>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</si>
  <si>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</si>
  <si>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</si>
  <si>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</si>
  <si>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</si>
  <si>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</si>
  <si>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</si>
  <si>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</si>
  <si>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</si>
  <si>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</si>
  <si>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</si>
  <si>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</si>
  <si>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</si>
  <si>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</si>
  <si>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</si>
  <si>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Игра</t>
  </si>
  <si>
    <t>Команда</t>
  </si>
  <si>
    <t>Организаторы</t>
  </si>
  <si>
    <t>Капитан</t>
  </si>
  <si>
    <t>Номер</t>
  </si>
  <si>
    <t>Координаты</t>
  </si>
  <si>
    <t>Ответ</t>
  </si>
  <si>
    <t>Условные</t>
  </si>
  <si>
    <t>A*B - "A умножить на B"</t>
  </si>
  <si>
    <t>A^B — A в степени B</t>
  </si>
  <si>
    <t>обозначения</t>
  </si>
  <si>
    <t>A - просто число А</t>
  </si>
  <si>
    <t>A^B - "A в степени B"</t>
  </si>
  <si>
    <t>SQRT(A) — корень квадратный из А</t>
  </si>
  <si>
    <t>[30]</t>
  </si>
  <si>
    <t>Stasek  +7 905 25 666 52</t>
  </si>
  <si>
    <t>Kuleshka  +7 921 983 18 65</t>
  </si>
  <si>
    <t>06/07 ноября 2009</t>
  </si>
  <si>
    <r>
      <rPr>
        <b/>
        <sz val="12"/>
        <rFont val="Calibri"/>
        <family val="2"/>
      </rPr>
      <t>[9]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[15]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[6]</t>
    </r>
    <r>
      <rPr>
        <sz val="12"/>
        <rFont val="Calibri"/>
        <family val="2"/>
      </rPr>
      <t>)+(</t>
    </r>
    <r>
      <rPr>
        <b/>
        <sz val="12"/>
        <rFont val="Calibri"/>
        <family val="2"/>
      </rPr>
      <t>[7]</t>
    </r>
    <r>
      <rPr>
        <sz val="12"/>
        <rFont val="Calibri"/>
        <family val="2"/>
      </rPr>
      <t>-7)*2</t>
    </r>
  </si>
  <si>
    <r>
      <rPr>
        <b/>
        <sz val="12"/>
        <rFont val="Calibri"/>
        <family val="2"/>
      </rPr>
      <t>[9]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[7]</t>
    </r>
    <r>
      <rPr>
        <sz val="12"/>
        <rFont val="Calibri"/>
        <family val="2"/>
      </rPr>
      <t>-2*</t>
    </r>
    <r>
      <rPr>
        <b/>
        <sz val="12"/>
        <rFont val="Calibri"/>
        <family val="2"/>
      </rPr>
      <t>[6]</t>
    </r>
    <r>
      <rPr>
        <sz val="12"/>
        <rFont val="Calibri"/>
        <family val="2"/>
      </rPr>
      <t>)+</t>
    </r>
    <r>
      <rPr>
        <b/>
        <sz val="12"/>
        <rFont val="Calibri"/>
        <family val="2"/>
      </rPr>
      <t>[15]</t>
    </r>
  </si>
  <si>
    <r>
      <t>[2]</t>
    </r>
    <r>
      <rPr>
        <sz val="12"/>
        <rFont val="Calibri"/>
        <family val="2"/>
      </rPr>
      <t>/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[25]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/2+</t>
    </r>
    <r>
      <rPr>
        <b/>
        <sz val="12"/>
        <rFont val="Calibri"/>
        <family val="2"/>
      </rPr>
      <t>[28]</t>
    </r>
  </si>
  <si>
    <r>
      <rPr>
        <b/>
        <sz val="12"/>
        <rFont val="Calibri"/>
        <family val="2"/>
      </rPr>
      <t>[18]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[13]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[22]</t>
    </r>
    <r>
      <rPr>
        <sz val="12"/>
        <rFont val="Calibri"/>
        <family val="2"/>
      </rPr>
      <t>)+(13-</t>
    </r>
    <r>
      <rPr>
        <b/>
        <sz val="12"/>
        <rFont val="Calibri"/>
        <family val="2"/>
      </rPr>
      <t>[13]</t>
    </r>
    <r>
      <rPr>
        <sz val="12"/>
        <rFont val="Calibri"/>
        <family val="2"/>
      </rPr>
      <t>)-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/</t>
    </r>
    <r>
      <rPr>
        <b/>
        <sz val="12"/>
        <rFont val="Calibri"/>
        <family val="2"/>
      </rPr>
      <t>[22]</t>
    </r>
    <r>
      <rPr>
        <sz val="12"/>
        <rFont val="Calibri"/>
        <family val="2"/>
      </rPr>
      <t>*2</t>
    </r>
  </si>
  <si>
    <r>
      <rPr>
        <b/>
        <sz val="12"/>
        <rFont val="Calibri"/>
        <family val="2"/>
      </rPr>
      <t>[29]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)</t>
    </r>
  </si>
  <si>
    <r>
      <rPr>
        <sz val="12"/>
        <rFont val="Calibri"/>
        <family val="2"/>
      </rPr>
      <t>(</t>
    </r>
    <r>
      <rPr>
        <b/>
        <sz val="12"/>
        <rFont val="Calibri"/>
        <family val="2"/>
      </rPr>
      <t>[17]</t>
    </r>
    <r>
      <rPr>
        <sz val="12"/>
        <rFont val="Calibri"/>
        <family val="2"/>
      </rPr>
      <t>-16)*(</t>
    </r>
    <r>
      <rPr>
        <b/>
        <sz val="12"/>
        <rFont val="Calibri"/>
        <family val="2"/>
      </rPr>
      <t>[23]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)*</t>
    </r>
    <r>
      <rPr>
        <b/>
        <sz val="12"/>
        <rFont val="Calibri"/>
        <family val="2"/>
      </rPr>
      <t>[22]</t>
    </r>
  </si>
  <si>
    <r>
      <rPr>
        <b/>
        <sz val="12"/>
        <rFont val="Calibri"/>
        <family val="2"/>
      </rPr>
      <t>[16]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[23]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[22]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[17]</t>
    </r>
    <r>
      <rPr>
        <sz val="12"/>
        <rFont val="Calibri"/>
        <family val="2"/>
      </rPr>
      <t>+X</t>
    </r>
  </si>
  <si>
    <r>
      <t>[A]</t>
    </r>
    <r>
      <rPr>
        <sz val="10"/>
        <rFont val="Calibri"/>
        <family val="2"/>
      </rPr>
      <t xml:space="preserve"> - значение в точке №A</t>
    </r>
  </si>
  <si>
    <r>
      <t xml:space="preserve">с </t>
    </r>
    <r>
      <rPr>
        <sz val="10"/>
        <rFont val="Calibri"/>
        <family val="2"/>
      </rPr>
      <t>= 0,5 — константа</t>
    </r>
  </si>
  <si>
    <r>
      <t>(</t>
    </r>
    <r>
      <rPr>
        <b/>
        <sz val="12"/>
        <rFont val="Calibri"/>
        <family val="2"/>
      </rPr>
      <t>[25]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)*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+Y-(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)*(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-1)</t>
    </r>
  </si>
  <si>
    <r>
      <t>[24]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-1)</t>
    </r>
  </si>
  <si>
    <r>
      <t>[10]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[29]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)*2+</t>
    </r>
    <r>
      <rPr>
        <b/>
        <sz val="12"/>
        <rFont val="Calibri"/>
        <family val="2"/>
      </rPr>
      <t>[30]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[5]</t>
    </r>
  </si>
  <si>
    <r>
      <t>[10]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[30]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[29]</t>
    </r>
    <r>
      <rPr>
        <sz val="12"/>
        <rFont val="Calibri"/>
        <family val="2"/>
      </rPr>
      <t>+(</t>
    </r>
    <r>
      <rPr>
        <b/>
        <sz val="12"/>
        <rFont val="Calibri"/>
        <family val="2"/>
      </rPr>
      <t>[10]</t>
    </r>
    <r>
      <rPr>
        <sz val="12"/>
        <rFont val="Calibri"/>
        <family val="2"/>
      </rPr>
      <t>/10-2)</t>
    </r>
  </si>
  <si>
    <r>
      <t>[14]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[9]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[7]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^(</t>
    </r>
    <r>
      <rPr>
        <b/>
        <sz val="12"/>
        <rFont val="Calibri"/>
        <family val="2"/>
      </rPr>
      <t>[14]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)</t>
    </r>
  </si>
  <si>
    <t>X(Y) значение координаты X(Y)</t>
  </si>
  <si>
    <t>Точка Отсчета: www.dead-line.spb.ru/dead-line</t>
  </si>
  <si>
    <r>
      <rPr>
        <sz val="13"/>
        <rFont val="Calibri"/>
        <family val="2"/>
      </rPr>
      <t>Первая игра IV сезон</t>
    </r>
    <r>
      <rPr>
        <b/>
        <sz val="13"/>
        <rFont val="Calibri"/>
        <family val="2"/>
      </rPr>
      <t xml:space="preserve"> Мемориальные доски</t>
    </r>
  </si>
  <si>
    <t>К сумме букв "Н" прибавить сумму цифр года. Сталкер! Не шуметь!</t>
  </si>
  <si>
    <t xml:space="preserve">Из количества букв в последней строке вычесть количество букв в третьей строке. Сталкер! </t>
  </si>
  <si>
    <t>Количество всех углов в звезде</t>
  </si>
  <si>
    <t>Фигура, окружающая писателя: а) круг - 9 б) овал - 19 в) прямоугольник - 29</t>
  </si>
  <si>
    <t>www.dead-line.spb.ru/dead-line</t>
  </si>
  <si>
    <r>
      <rPr>
        <sz val="10"/>
        <rFont val="Calibri"/>
        <family val="2"/>
      </rPr>
      <t>Первая игра IV сезон.</t>
    </r>
    <r>
      <rPr>
        <b/>
        <sz val="10"/>
        <rFont val="Calibri"/>
        <family val="2"/>
      </rPr>
      <t xml:space="preserve"> Мемориальные доски </t>
    </r>
  </si>
  <si>
    <t>164 + C</t>
  </si>
  <si>
    <t>133 + C</t>
  </si>
  <si>
    <r>
      <rPr>
        <b/>
        <sz val="12"/>
        <rFont val="Calibri"/>
        <family val="2"/>
      </rPr>
      <t>[23]</t>
    </r>
    <r>
      <rPr>
        <sz val="12"/>
        <rFont val="Calibri"/>
        <family val="2"/>
      </rPr>
      <t>*Y-(</t>
    </r>
    <r>
      <rPr>
        <b/>
        <sz val="12"/>
        <rFont val="Calibri"/>
        <family val="2"/>
      </rPr>
      <t>[18]</t>
    </r>
    <r>
      <rPr>
        <sz val="12"/>
        <rFont val="Calibri"/>
        <family val="2"/>
      </rPr>
      <t>-18)-</t>
    </r>
    <r>
      <rPr>
        <b/>
        <sz val="12"/>
        <rFont val="Calibri"/>
        <family val="2"/>
      </rPr>
      <t>[13]</t>
    </r>
  </si>
  <si>
    <r>
      <t>(</t>
    </r>
    <r>
      <rPr>
        <b/>
        <sz val="12"/>
        <rFont val="Calibri"/>
        <family val="2"/>
      </rPr>
      <t>[18]</t>
    </r>
    <r>
      <rPr>
        <sz val="12"/>
        <rFont val="Calibri"/>
        <family val="2"/>
      </rPr>
      <t>-18)+(23-</t>
    </r>
    <r>
      <rPr>
        <b/>
        <sz val="12"/>
        <rFont val="Calibri"/>
        <family val="2"/>
      </rPr>
      <t>[23]</t>
    </r>
    <r>
      <rPr>
        <sz val="12"/>
        <rFont val="Calibri"/>
        <family val="2"/>
      </rPr>
      <t>)-(</t>
    </r>
    <r>
      <rPr>
        <b/>
        <sz val="12"/>
        <rFont val="Calibri"/>
        <family val="2"/>
      </rPr>
      <t>[17]</t>
    </r>
    <r>
      <rPr>
        <sz val="12"/>
        <rFont val="Calibri"/>
        <family val="2"/>
      </rPr>
      <t>-17)-</t>
    </r>
    <r>
      <rPr>
        <b/>
        <sz val="12"/>
        <rFont val="Calibri"/>
        <family val="2"/>
      </rPr>
      <t>[13]</t>
    </r>
  </si>
  <si>
    <r>
      <t>[10]</t>
    </r>
    <r>
      <rPr>
        <sz val="12"/>
        <rFont val="Calibri"/>
        <family val="2"/>
      </rPr>
      <t>/10*(</t>
    </r>
    <r>
      <rPr>
        <b/>
        <sz val="12"/>
        <rFont val="Calibri"/>
        <family val="2"/>
      </rPr>
      <t>[29]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)*</t>
    </r>
    <r>
      <rPr>
        <b/>
        <sz val="12"/>
        <rFont val="Calibri"/>
        <family val="2"/>
      </rPr>
      <t>[30]</t>
    </r>
    <r>
      <rPr>
        <sz val="12"/>
        <rFont val="Calibri"/>
        <family val="2"/>
      </rPr>
      <t>+C</t>
    </r>
  </si>
  <si>
    <r>
      <rPr>
        <b/>
        <sz val="12"/>
        <rFont val="Calibri"/>
        <family val="2"/>
      </rPr>
      <t>[30]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[29]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)+</t>
    </r>
    <r>
      <rPr>
        <b/>
        <sz val="12"/>
        <rFont val="Calibri"/>
        <family val="2"/>
      </rPr>
      <t>[10]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[29]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-C</t>
    </r>
  </si>
  <si>
    <r>
      <rPr>
        <b/>
        <sz val="12"/>
        <rFont val="Calibri"/>
        <family val="2"/>
      </rPr>
      <t>[10]</t>
    </r>
    <r>
      <rPr>
        <sz val="12"/>
        <rFont val="Calibri"/>
        <family val="2"/>
      </rPr>
      <t>+10+</t>
    </r>
    <r>
      <rPr>
        <b/>
        <sz val="12"/>
        <rFont val="Calibri"/>
        <family val="2"/>
      </rPr>
      <t>[30]</t>
    </r>
    <r>
      <rPr>
        <sz val="12"/>
        <rFont val="Calibri"/>
        <family val="2"/>
      </rPr>
      <t>+(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)*11-2</t>
    </r>
  </si>
  <si>
    <r>
      <t>SQRT(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+2*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)/2*(</t>
    </r>
    <r>
      <rPr>
        <b/>
        <sz val="12"/>
        <rFont val="Calibri"/>
        <family val="2"/>
      </rPr>
      <t>[10]</t>
    </r>
    <r>
      <rPr>
        <sz val="12"/>
        <rFont val="Calibri"/>
        <family val="2"/>
      </rPr>
      <t>+10)+30-</t>
    </r>
    <r>
      <rPr>
        <b/>
        <sz val="12"/>
        <rFont val="Calibri"/>
        <family val="2"/>
      </rPr>
      <t>[30]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-</t>
    </r>
    <r>
      <rPr>
        <sz val="12"/>
        <rFont val="Calibri"/>
        <family val="2"/>
      </rPr>
      <t>2</t>
    </r>
  </si>
  <si>
    <r>
      <t>(16-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)*</t>
    </r>
    <r>
      <rPr>
        <b/>
        <sz val="12"/>
        <rFont val="Calibri"/>
        <family val="2"/>
      </rPr>
      <t>[23]</t>
    </r>
    <r>
      <rPr>
        <sz val="12"/>
        <rFont val="Calibri"/>
        <family val="2"/>
      </rPr>
      <t>-(</t>
    </r>
    <r>
      <rPr>
        <b/>
        <sz val="12"/>
        <rFont val="Calibri"/>
        <family val="2"/>
      </rPr>
      <t>[17]</t>
    </r>
    <r>
      <rPr>
        <sz val="12"/>
        <rFont val="Calibri"/>
        <family val="2"/>
      </rPr>
      <t>+8*</t>
    </r>
    <r>
      <rPr>
        <b/>
        <sz val="12"/>
        <rFont val="Calibri"/>
        <family val="2"/>
      </rPr>
      <t>[22]</t>
    </r>
    <r>
      <rPr>
        <sz val="12"/>
        <rFont val="Calibri"/>
        <family val="2"/>
      </rPr>
      <t>)</t>
    </r>
  </si>
  <si>
    <r>
      <t>[17]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[23]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[22]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+C</t>
    </r>
  </si>
  <si>
    <r>
      <rPr>
        <b/>
        <sz val="12"/>
        <rFont val="Calibri"/>
        <family val="2"/>
      </rPr>
      <t>[10]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[30]</t>
    </r>
    <r>
      <rPr>
        <sz val="12"/>
        <rFont val="Calibri"/>
        <family val="2"/>
      </rPr>
      <t>-(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)*</t>
    </r>
    <r>
      <rPr>
        <b/>
        <sz val="12"/>
        <rFont val="Calibri"/>
        <family val="2"/>
      </rPr>
      <t>[10]</t>
    </r>
    <r>
      <rPr>
        <sz val="12"/>
        <rFont val="Calibri"/>
        <family val="2"/>
      </rPr>
      <t>/10-1</t>
    </r>
  </si>
  <si>
    <r>
      <rPr>
        <b/>
        <sz val="12"/>
        <rFont val="Calibri"/>
        <family val="2"/>
      </rPr>
      <t>[2]</t>
    </r>
    <r>
      <rPr>
        <sz val="12"/>
        <rFont val="Calibri"/>
        <family val="2"/>
      </rPr>
      <t>/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[25]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/2+(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-1)/10</t>
    </r>
  </si>
  <si>
    <r>
      <t>[18]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[13]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[22]</t>
    </r>
    <r>
      <rPr>
        <sz val="12"/>
        <rFont val="Calibri"/>
        <family val="2"/>
      </rPr>
      <t>)+(</t>
    </r>
    <r>
      <rPr>
        <b/>
        <sz val="12"/>
        <rFont val="Calibri"/>
        <family val="2"/>
      </rPr>
      <t>[18]</t>
    </r>
    <r>
      <rPr>
        <sz val="12"/>
        <rFont val="Calibri"/>
        <family val="2"/>
      </rPr>
      <t>-18)+C</t>
    </r>
  </si>
  <si>
    <r>
      <t>X-</t>
    </r>
    <r>
      <rPr>
        <b/>
        <sz val="12"/>
        <rFont val="Calibri"/>
        <family val="2"/>
      </rPr>
      <t>[18]</t>
    </r>
  </si>
  <si>
    <r>
      <rPr>
        <sz val="12"/>
        <rFont val="Calibri"/>
        <family val="2"/>
      </rPr>
      <t>7*(</t>
    </r>
    <r>
      <rPr>
        <b/>
        <sz val="12"/>
        <rFont val="Calibri"/>
        <family val="2"/>
      </rPr>
      <t>[7]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[6]</t>
    </r>
    <r>
      <rPr>
        <sz val="12"/>
        <rFont val="Calibri"/>
        <family val="2"/>
      </rPr>
      <t>)+</t>
    </r>
    <r>
      <rPr>
        <b/>
        <sz val="12"/>
        <rFont val="Calibri"/>
        <family val="2"/>
      </rPr>
      <t>[15]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[9]</t>
    </r>
    <r>
      <rPr>
        <sz val="12"/>
        <rFont val="Calibri"/>
        <family val="2"/>
      </rPr>
      <t>-C</t>
    </r>
  </si>
  <si>
    <r>
      <t>(</t>
    </r>
    <r>
      <rPr>
        <b/>
        <sz val="12"/>
        <rFont val="Calibri"/>
        <family val="2"/>
      </rPr>
      <t>[7]</t>
    </r>
    <r>
      <rPr>
        <sz val="12"/>
        <rFont val="Calibri"/>
        <family val="2"/>
      </rPr>
      <t>-7)*</t>
    </r>
    <r>
      <rPr>
        <b/>
        <sz val="12"/>
        <rFont val="Calibri"/>
        <family val="2"/>
      </rPr>
      <t>[15]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[9]</t>
    </r>
    <r>
      <rPr>
        <sz val="12"/>
        <rFont val="Calibri"/>
        <family val="2"/>
      </rPr>
      <t>-(6-</t>
    </r>
    <r>
      <rPr>
        <b/>
        <sz val="12"/>
        <rFont val="Calibri"/>
        <family val="2"/>
      </rPr>
      <t>[6]</t>
    </r>
    <r>
      <rPr>
        <sz val="12"/>
        <rFont val="Calibri"/>
        <family val="2"/>
      </rPr>
      <t>)^2+C</t>
    </r>
  </si>
  <si>
    <r>
      <rPr>
        <sz val="12"/>
        <rFont val="Calibri"/>
        <family val="2"/>
      </rPr>
      <t>(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[29]</t>
    </r>
    <r>
      <rPr>
        <sz val="12"/>
        <rFont val="Calibri"/>
        <family val="2"/>
      </rPr>
      <t>)*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+(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)</t>
    </r>
  </si>
  <si>
    <r>
      <t>(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)*(</t>
    </r>
    <r>
      <rPr>
        <b/>
        <sz val="12"/>
        <rFont val="Calibri"/>
        <family val="2"/>
      </rPr>
      <t>[29]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)+(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)+C</t>
    </r>
  </si>
  <si>
    <r>
      <rPr>
        <b/>
        <sz val="12"/>
        <rFont val="Calibri"/>
        <family val="2"/>
      </rPr>
      <t>[7]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[9]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[14]</t>
    </r>
  </si>
  <si>
    <r>
      <t>(</t>
    </r>
    <r>
      <rPr>
        <b/>
        <sz val="12"/>
        <rFont val="Calibri"/>
        <family val="2"/>
      </rPr>
      <t>[14]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)*(</t>
    </r>
    <r>
      <rPr>
        <b/>
        <sz val="12"/>
        <rFont val="Calibri"/>
        <family val="2"/>
      </rPr>
      <t>[6]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[15]</t>
    </r>
    <r>
      <rPr>
        <sz val="12"/>
        <rFont val="Calibri"/>
        <family val="2"/>
      </rPr>
      <t>)+</t>
    </r>
    <r>
      <rPr>
        <sz val="12"/>
        <rFont val="Calibri"/>
        <family val="2"/>
      </rPr>
      <t>(6-</t>
    </r>
    <r>
      <rPr>
        <b/>
        <sz val="12"/>
        <rFont val="Calibri"/>
        <family val="2"/>
      </rPr>
      <t>[6]</t>
    </r>
    <r>
      <rPr>
        <sz val="12"/>
        <rFont val="Calibri"/>
        <family val="2"/>
      </rPr>
      <t>)</t>
    </r>
  </si>
  <si>
    <r>
      <t>[6]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[15]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[14]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+15-</t>
    </r>
    <r>
      <rPr>
        <b/>
        <sz val="12"/>
        <rFont val="Calibri"/>
        <family val="2"/>
      </rPr>
      <t>[15]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/2</t>
    </r>
  </si>
  <si>
    <r>
      <t>[1]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[25]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-(SQRT(</t>
    </r>
    <r>
      <rPr>
        <b/>
        <sz val="12"/>
        <rFont val="Calibri"/>
        <family val="2"/>
      </rPr>
      <t>[25]</t>
    </r>
    <r>
      <rPr>
        <sz val="12"/>
        <rFont val="Calibri"/>
        <family val="2"/>
      </rPr>
      <t>)+1+C)</t>
    </r>
  </si>
  <si>
    <r>
      <t>(</t>
    </r>
    <r>
      <rPr>
        <b/>
        <sz val="12"/>
        <rFont val="Calibri"/>
        <family val="2"/>
      </rPr>
      <t>[18]</t>
    </r>
    <r>
      <rPr>
        <sz val="12"/>
        <rFont val="Calibri"/>
        <family val="2"/>
      </rPr>
      <t>+2*</t>
    </r>
    <r>
      <rPr>
        <b/>
        <sz val="12"/>
        <rFont val="Calibri"/>
        <family val="2"/>
      </rPr>
      <t>[13]</t>
    </r>
    <r>
      <rPr>
        <sz val="12"/>
        <rFont val="Calibri"/>
        <family val="2"/>
      </rPr>
      <t>)*(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[22]</t>
    </r>
    <r>
      <rPr>
        <sz val="12"/>
        <rFont val="Calibri"/>
        <family val="2"/>
      </rPr>
      <t>)+(</t>
    </r>
    <r>
      <rPr>
        <b/>
        <sz val="12"/>
        <rFont val="Calibri"/>
        <family val="2"/>
      </rPr>
      <t>[18]</t>
    </r>
    <r>
      <rPr>
        <sz val="12"/>
        <rFont val="Calibri"/>
        <family val="2"/>
      </rPr>
      <t>-18)-SQRT(</t>
    </r>
    <r>
      <rPr>
        <b/>
        <sz val="12"/>
        <rFont val="Calibri"/>
        <family val="2"/>
      </rPr>
      <t>[16]</t>
    </r>
    <r>
      <rPr>
        <sz val="12"/>
        <rFont val="Calibri"/>
        <family val="2"/>
      </rPr>
      <t>)-C</t>
    </r>
  </si>
  <si>
    <r>
      <t>(</t>
    </r>
    <r>
      <rPr>
        <b/>
        <sz val="12"/>
        <rFont val="Calibri"/>
        <family val="2"/>
      </rPr>
      <t>[7]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[14]</t>
    </r>
    <r>
      <rPr>
        <sz val="12"/>
        <rFont val="Calibri"/>
        <family val="2"/>
      </rPr>
      <t>)*</t>
    </r>
    <r>
      <rPr>
        <b/>
        <sz val="12"/>
        <rFont val="Calibri"/>
        <family val="2"/>
      </rPr>
      <t>[9]</t>
    </r>
    <r>
      <rPr>
        <sz val="12"/>
        <rFont val="Calibri"/>
        <family val="2"/>
      </rPr>
      <t>/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*2-1</t>
    </r>
  </si>
  <si>
    <r>
      <t>(</t>
    </r>
    <r>
      <rPr>
        <b/>
        <sz val="12"/>
        <rFont val="Calibri"/>
        <family val="2"/>
      </rPr>
      <t>[7]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)^2+</t>
    </r>
    <r>
      <rPr>
        <b/>
        <sz val="12"/>
        <rFont val="Calibri"/>
        <family val="2"/>
      </rPr>
      <t>[9]</t>
    </r>
    <r>
      <rPr>
        <sz val="12"/>
        <rFont val="Calibri"/>
        <family val="2"/>
      </rPr>
      <t>/</t>
    </r>
    <r>
      <rPr>
        <b/>
        <sz val="12"/>
        <rFont val="Calibri"/>
        <family val="2"/>
      </rPr>
      <t>[14]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/2</t>
    </r>
  </si>
  <si>
    <r>
      <t>Y-(14-</t>
    </r>
    <r>
      <rPr>
        <b/>
        <sz val="12"/>
        <rFont val="Calibri"/>
        <family val="2"/>
      </rPr>
      <t>[14]</t>
    </r>
    <r>
      <rPr>
        <sz val="12"/>
        <rFont val="Calibri"/>
        <family val="2"/>
      </rPr>
      <t>)+2*(6-</t>
    </r>
    <r>
      <rPr>
        <b/>
        <sz val="12"/>
        <rFont val="Calibri"/>
        <family val="2"/>
      </rPr>
      <t>[6]</t>
    </r>
    <r>
      <rPr>
        <sz val="12"/>
        <rFont val="Calibri"/>
        <family val="2"/>
      </rPr>
      <t>)</t>
    </r>
  </si>
  <si>
    <r>
      <t>[14]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[15]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[21]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[6]</t>
    </r>
    <r>
      <rPr>
        <sz val="12"/>
        <rFont val="Calibri"/>
        <family val="2"/>
      </rPr>
      <t>)+</t>
    </r>
    <r>
      <rPr>
        <b/>
        <sz val="12"/>
        <rFont val="Calibri"/>
        <family val="2"/>
      </rPr>
      <t>[21]</t>
    </r>
  </si>
  <si>
    <r>
      <rPr>
        <sz val="12"/>
        <rFont val="Calibri"/>
        <family val="2"/>
      </rPr>
      <t>(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-1)*(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-9)+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-3+C</t>
    </r>
  </si>
  <si>
    <r>
      <t>(X-C)*5+(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-1)*2-(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-9)</t>
    </r>
  </si>
  <si>
    <r>
      <t>(</t>
    </r>
    <r>
      <rPr>
        <b/>
        <sz val="12"/>
        <rFont val="Calibri"/>
        <family val="2"/>
      </rPr>
      <t>[23]</t>
    </r>
    <r>
      <rPr>
        <sz val="12"/>
        <rFont val="Calibri"/>
        <family val="2"/>
      </rPr>
      <t>/2)*((</t>
    </r>
    <r>
      <rPr>
        <b/>
        <sz val="12"/>
        <rFont val="Calibri"/>
        <family val="2"/>
      </rPr>
      <t>[18]</t>
    </r>
    <r>
      <rPr>
        <sz val="12"/>
        <rFont val="Calibri"/>
        <family val="2"/>
      </rPr>
      <t>-18)*2+</t>
    </r>
    <r>
      <rPr>
        <b/>
        <sz val="12"/>
        <rFont val="Calibri"/>
        <family val="2"/>
      </rPr>
      <t>[17]</t>
    </r>
    <r>
      <rPr>
        <sz val="12"/>
        <rFont val="Calibri"/>
        <family val="2"/>
      </rPr>
      <t>-17)-</t>
    </r>
    <r>
      <rPr>
        <b/>
        <sz val="12"/>
        <rFont val="Calibri"/>
        <family val="2"/>
      </rPr>
      <t>[13]</t>
    </r>
  </si>
  <si>
    <r>
      <t>2*X+</t>
    </r>
    <r>
      <rPr>
        <b/>
        <sz val="12"/>
        <rFont val="Calibri"/>
        <family val="2"/>
      </rPr>
      <t>[18]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[23]</t>
    </r>
    <r>
      <rPr>
        <sz val="12"/>
        <rFont val="Calibri"/>
        <family val="2"/>
      </rPr>
      <t>+2*(</t>
    </r>
    <r>
      <rPr>
        <b/>
        <sz val="12"/>
        <rFont val="Calibri"/>
        <family val="2"/>
      </rPr>
      <t>[17]</t>
    </r>
    <r>
      <rPr>
        <sz val="12"/>
        <rFont val="Calibri"/>
        <family val="2"/>
      </rPr>
      <t>-17)</t>
    </r>
  </si>
  <si>
    <r>
      <t>(</t>
    </r>
    <r>
      <rPr>
        <b/>
        <sz val="12"/>
        <rFont val="Calibri"/>
        <family val="2"/>
      </rPr>
      <t>[25]</t>
    </r>
    <r>
      <rPr>
        <sz val="12"/>
        <rFont val="Calibri"/>
        <family val="2"/>
      </rPr>
      <t>^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)*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[3]</t>
    </r>
  </si>
  <si>
    <r>
      <t>[25]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^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-1</t>
    </r>
  </si>
  <si>
    <r>
      <rPr>
        <b/>
        <sz val="12"/>
        <rFont val="Calibri"/>
        <family val="2"/>
      </rPr>
      <t>[30]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[10]</t>
    </r>
    <r>
      <rPr>
        <sz val="12"/>
        <rFont val="Calibri"/>
        <family val="2"/>
      </rPr>
      <t>/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-(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>[11]</t>
    </r>
    <r>
      <rPr>
        <sz val="12"/>
        <rFont val="Calibri"/>
        <family val="2"/>
      </rPr>
      <t>)+C</t>
    </r>
  </si>
  <si>
    <r>
      <rPr>
        <sz val="12"/>
        <rFont val="Calibri"/>
        <family val="2"/>
      </rPr>
      <t>X-(</t>
    </r>
    <r>
      <rPr>
        <b/>
        <sz val="12"/>
        <rFont val="Calibri"/>
        <family val="2"/>
      </rPr>
      <t>[2]</t>
    </r>
    <r>
      <rPr>
        <sz val="12"/>
        <rFont val="Calibri"/>
        <family val="2"/>
      </rPr>
      <t>/</t>
    </r>
    <r>
      <rPr>
        <b/>
        <sz val="12"/>
        <rFont val="Calibri"/>
        <family val="2"/>
      </rPr>
      <t>[1]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[25]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+2)+C</t>
    </r>
  </si>
  <si>
    <r>
      <t>[2]</t>
    </r>
    <r>
      <rPr>
        <sz val="12"/>
        <rFont val="Calibri"/>
        <family val="2"/>
      </rPr>
      <t>/22-2</t>
    </r>
  </si>
  <si>
    <t>Количество строк</t>
  </si>
  <si>
    <r>
      <rPr>
        <b/>
        <sz val="12"/>
        <rFont val="Calibri"/>
        <family val="2"/>
      </rPr>
      <t>[3]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-(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+1)</t>
    </r>
  </si>
  <si>
    <r>
      <t>[28]</t>
    </r>
    <r>
      <rPr>
        <sz val="12"/>
        <rFont val="Calibri"/>
        <family val="2"/>
      </rPr>
      <t>^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+3*</t>
    </r>
    <r>
      <rPr>
        <b/>
        <sz val="12"/>
        <rFont val="Calibri"/>
        <family val="2"/>
      </rPr>
      <t>[24]</t>
    </r>
  </si>
  <si>
    <r>
      <t>[29]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[5]</t>
    </r>
    <r>
      <rPr>
        <sz val="12"/>
        <rFont val="Calibri"/>
        <family val="2"/>
      </rPr>
      <t>-2*</t>
    </r>
    <r>
      <rPr>
        <b/>
        <sz val="12"/>
        <rFont val="Calibri"/>
        <family val="2"/>
      </rPr>
      <t>[19]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[11]</t>
    </r>
  </si>
  <si>
    <r>
      <t>2^(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-3)*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/2-3*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/2+C</t>
    </r>
  </si>
  <si>
    <r>
      <t>2^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-2^(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-3)*2-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/2</t>
    </r>
  </si>
  <si>
    <r>
      <rPr>
        <sz val="12"/>
        <rFont val="Calibri"/>
        <family val="2"/>
      </rPr>
      <t>(</t>
    </r>
    <r>
      <rPr>
        <b/>
        <sz val="12"/>
        <rFont val="Calibri"/>
        <family val="2"/>
      </rPr>
      <t>[2]</t>
    </r>
    <r>
      <rPr>
        <sz val="12"/>
        <rFont val="Calibri"/>
        <family val="2"/>
      </rPr>
      <t>-2)/10+12</t>
    </r>
  </si>
  <si>
    <r>
      <t>[3]</t>
    </r>
    <r>
      <rPr>
        <sz val="12"/>
        <rFont val="Calibri"/>
        <family val="2"/>
      </rPr>
      <t>*(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)-(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)</t>
    </r>
  </si>
  <si>
    <r>
      <t>2*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^(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-3)+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*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-(</t>
    </r>
    <r>
      <rPr>
        <b/>
        <sz val="12"/>
        <rFont val="Calibri"/>
        <family val="2"/>
      </rPr>
      <t>[2]</t>
    </r>
    <r>
      <rPr>
        <sz val="12"/>
        <rFont val="Calibri"/>
        <family val="2"/>
      </rPr>
      <t>-2)/((</t>
    </r>
    <r>
      <rPr>
        <b/>
        <sz val="12"/>
        <rFont val="Calibri"/>
        <family val="2"/>
      </rPr>
      <t>[28]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)*(</t>
    </r>
    <r>
      <rPr>
        <b/>
        <sz val="12"/>
        <rFont val="Calibri"/>
        <family val="2"/>
      </rPr>
      <t>[24]</t>
    </r>
    <r>
      <rPr>
        <sz val="12"/>
        <rFont val="Calibri"/>
        <family val="2"/>
      </rPr>
      <t>+</t>
    </r>
    <r>
      <rPr>
        <b/>
        <sz val="12"/>
        <rFont val="Calibri"/>
        <family val="2"/>
      </rPr>
      <t>[3]</t>
    </r>
    <r>
      <rPr>
        <sz val="12"/>
        <rFont val="Calibri"/>
        <family val="2"/>
      </rPr>
      <t>))</t>
    </r>
  </si>
  <si>
    <t>Штрафы:</t>
  </si>
  <si>
    <t>Штрафы за звонки Организаторам:</t>
  </si>
  <si>
    <t>Мы на месте. А чё искать-то?</t>
  </si>
  <si>
    <t>Вопрос</t>
  </si>
  <si>
    <t>Штраф</t>
  </si>
  <si>
    <t>Да/Нет</t>
  </si>
  <si>
    <t>10 минут. Уточнение, какая из координат неверна, - ещё плюс 5 минут штрафа.</t>
  </si>
  <si>
    <t>На точке [номер точки] получено значени &lt;значение точки&gt;. Это верно?</t>
  </si>
  <si>
    <t>15 минут.</t>
  </si>
  <si>
    <t>10 минут.</t>
  </si>
  <si>
    <t>Сообщите, пожалуйста, координаты точки [номер точки]</t>
  </si>
  <si>
    <t>20 минут.</t>
  </si>
  <si>
    <t>Сообщите, пожалуйста, значение точки [номер точки]</t>
  </si>
  <si>
    <t>&lt;Значение точки&gt;</t>
  </si>
  <si>
    <t>Сумма штрафов за вопросы по одной точке не может превышать тридцати минут</t>
  </si>
  <si>
    <t xml:space="preserve">Отсутствие фотографии одной контрольной точки (или её, фотографии, несоответствие) составляет </t>
  </si>
  <si>
    <t>Другие штрафы:</t>
  </si>
  <si>
    <t>30 минут. Штраф освобождает от фотографирования данной точки.</t>
  </si>
  <si>
    <t>Финиш:</t>
  </si>
  <si>
    <t>Финиш засчитывается по времени звонка Организаторам при правильном указании кодового числа.</t>
  </si>
  <si>
    <t>Кодовое число образуется в результате вычислений:</t>
  </si>
  <si>
    <t>[4][8][12][20][26][27]-[13][16][17][18][22][23]</t>
  </si>
  <si>
    <t>Например</t>
  </si>
  <si>
    <t>[x]=10 [y]=20 [z]=30, тогда при кодовом числе вида: [z][y][x]-[x][y][z] Ответом будет число:</t>
  </si>
  <si>
    <r>
      <t>302010-102030 =</t>
    </r>
    <r>
      <rPr>
        <b/>
        <sz val="10"/>
        <rFont val="Arial Cyr"/>
        <family val="0"/>
      </rPr>
      <t>199980</t>
    </r>
  </si>
  <si>
    <t>&lt;Описание контрольной точки&gt;</t>
  </si>
  <si>
    <t>На точке [номер точки] получены координаты Х=123, У=456. Это верно?</t>
  </si>
  <si>
    <t>&lt;Координаты точки&gt;</t>
  </si>
  <si>
    <t>Идиотские маньяки</t>
  </si>
  <si>
    <t>мыльницы-убийцы</t>
  </si>
  <si>
    <t>eX-Ta3</t>
  </si>
  <si>
    <t>Дрипсель</t>
  </si>
  <si>
    <t>Strangers in the Mers</t>
  </si>
  <si>
    <t>Dead-Line</t>
  </si>
  <si>
    <t>Шустрый Гвоздодёр</t>
  </si>
  <si>
    <t>Странные Звери</t>
  </si>
  <si>
    <t>Икарусы</t>
  </si>
  <si>
    <t>Южное Бутово</t>
  </si>
  <si>
    <t>Лошадки</t>
  </si>
  <si>
    <t>G-team</t>
  </si>
  <si>
    <t>Телепузики</t>
  </si>
  <si>
    <t>старт</t>
  </si>
  <si>
    <t>финиш</t>
  </si>
  <si>
    <t>Домбровский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</si>
</sst>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2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NewCourier"/>
      <family val="3"/>
    </font>
    <font>
      <sz val="13"/>
      <name val="NewCourier"/>
      <family val="3"/>
    </font>
    <font>
      <sz val="11"/>
      <name val="NewCourier"/>
      <family val="3"/>
    </font>
    <font>
      <b/>
      <sz val="11"/>
      <name val="NewCourier"/>
      <family val="3"/>
    </font>
    <font>
      <sz val="12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i/>
      <sz val="14"/>
      <name val="Calibri"/>
      <family val="2"/>
    </font>
    <font>
      <i/>
      <u val="single"/>
      <sz val="10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3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ck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thick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left" vertical="center" wrapText="1" indent="1"/>
    </xf>
    <xf numFmtId="0" fontId="3" fillId="0" borderId="11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5" fillId="0" borderId="30" xfId="42" applyBorder="1" applyAlignment="1" applyProtection="1">
      <alignment horizontal="center"/>
      <protection/>
    </xf>
    <xf numFmtId="0" fontId="22" fillId="0" borderId="30" xfId="0" applyFont="1" applyBorder="1" applyAlignment="1">
      <alignment horizontal="center"/>
    </xf>
    <xf numFmtId="0" fontId="23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24" fillId="0" borderId="39" xfId="0" applyFont="1" applyBorder="1" applyAlignment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left" vertical="center"/>
    </xf>
    <xf numFmtId="0" fontId="25" fillId="0" borderId="11" xfId="0" applyNumberFormat="1" applyFont="1" applyBorder="1" applyAlignment="1">
      <alignment horizontal="left" vertical="center"/>
    </xf>
    <xf numFmtId="0" fontId="26" fillId="0" borderId="11" xfId="0" applyNumberFormat="1" applyFont="1" applyBorder="1" applyAlignment="1">
      <alignment horizontal="left" vertical="center"/>
    </xf>
    <xf numFmtId="0" fontId="26" fillId="0" borderId="11" xfId="0" applyNumberFormat="1" applyFont="1" applyBorder="1" applyAlignment="1">
      <alignment horizontal="left" vertical="center"/>
    </xf>
    <xf numFmtId="0" fontId="24" fillId="0" borderId="40" xfId="0" applyFont="1" applyBorder="1" applyAlignment="1">
      <alignment horizontal="center"/>
    </xf>
    <xf numFmtId="0" fontId="25" fillId="0" borderId="34" xfId="0" applyNumberFormat="1" applyFont="1" applyBorder="1" applyAlignment="1">
      <alignment horizontal="left"/>
    </xf>
    <xf numFmtId="0" fontId="25" fillId="0" borderId="41" xfId="0" applyNumberFormat="1" applyFont="1" applyBorder="1" applyAlignment="1">
      <alignment horizontal="left"/>
    </xf>
    <xf numFmtId="0" fontId="25" fillId="0" borderId="42" xfId="0" applyNumberFormat="1" applyFont="1" applyBorder="1" applyAlignment="1">
      <alignment horizontal="left"/>
    </xf>
    <xf numFmtId="0" fontId="26" fillId="0" borderId="34" xfId="0" applyNumberFormat="1" applyFont="1" applyBorder="1" applyAlignment="1">
      <alignment horizontal="left"/>
    </xf>
    <xf numFmtId="0" fontId="26" fillId="0" borderId="41" xfId="0" applyNumberFormat="1" applyFont="1" applyBorder="1" applyAlignment="1">
      <alignment horizontal="left"/>
    </xf>
    <xf numFmtId="0" fontId="26" fillId="0" borderId="42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9" fillId="0" borderId="4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9" fillId="0" borderId="43" xfId="0" applyFont="1" applyBorder="1" applyAlignment="1">
      <alignment horizontal="center"/>
    </xf>
    <xf numFmtId="0" fontId="29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d-line.spb.ru/dead-lin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d-line.spb.ru/dead-lin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0" sqref="G10"/>
    </sheetView>
  </sheetViews>
  <sheetFormatPr defaultColWidth="9.00390625" defaultRowHeight="12.75"/>
  <cols>
    <col min="1" max="1" width="4.625" style="1" customWidth="1"/>
    <col min="2" max="2" width="53.75390625" style="2" customWidth="1"/>
    <col min="3" max="3" width="7.125" style="3" customWidth="1"/>
    <col min="4" max="4" width="9.875" style="4" customWidth="1"/>
    <col min="5" max="5" width="7.875" style="5" customWidth="1"/>
    <col min="6" max="6" width="6.625" style="5" customWidth="1"/>
    <col min="7" max="7" width="37.125" style="6" customWidth="1"/>
    <col min="8" max="16384" width="9.125" style="7" customWidth="1"/>
  </cols>
  <sheetData>
    <row r="1" spans="1:7" s="1" customFormat="1" ht="21.75" customHeight="1">
      <c r="A1" s="31" t="s">
        <v>0</v>
      </c>
      <c r="B1" s="32" t="s">
        <v>1</v>
      </c>
      <c r="C1" s="33" t="s">
        <v>2</v>
      </c>
      <c r="D1" s="33" t="s">
        <v>3</v>
      </c>
      <c r="E1" s="34" t="s">
        <v>4</v>
      </c>
      <c r="F1" s="34" t="s">
        <v>5</v>
      </c>
      <c r="G1" s="35" t="s">
        <v>6</v>
      </c>
    </row>
    <row r="2" spans="1:8" ht="12.75">
      <c r="A2" s="36">
        <v>1</v>
      </c>
      <c r="B2" s="37" t="s">
        <v>7</v>
      </c>
      <c r="C2" s="38">
        <v>1</v>
      </c>
      <c r="D2" s="39">
        <v>11</v>
      </c>
      <c r="E2" s="40">
        <v>161</v>
      </c>
      <c r="F2" s="40">
        <v>129</v>
      </c>
      <c r="G2" s="41" t="s">
        <v>8</v>
      </c>
      <c r="H2" s="8"/>
    </row>
    <row r="3" spans="1:8" ht="12.75">
      <c r="A3" s="36">
        <v>2</v>
      </c>
      <c r="B3" s="37" t="s">
        <v>9</v>
      </c>
      <c r="C3" s="38">
        <v>1</v>
      </c>
      <c r="D3" s="39">
        <v>2002</v>
      </c>
      <c r="E3" s="40">
        <v>164.5</v>
      </c>
      <c r="F3" s="40">
        <v>132.5</v>
      </c>
      <c r="G3" s="41" t="s">
        <v>10</v>
      </c>
      <c r="H3" s="8"/>
    </row>
    <row r="4" spans="1:8" ht="12.75">
      <c r="A4" s="36">
        <v>3</v>
      </c>
      <c r="B4" s="37" t="s">
        <v>11</v>
      </c>
      <c r="C4" s="38">
        <v>1</v>
      </c>
      <c r="D4" s="39">
        <v>8</v>
      </c>
      <c r="E4" s="40">
        <v>169</v>
      </c>
      <c r="F4" s="40">
        <v>134</v>
      </c>
      <c r="G4" s="41" t="s">
        <v>12</v>
      </c>
      <c r="H4" s="8"/>
    </row>
    <row r="5" spans="1:8" ht="12.75">
      <c r="A5" s="36">
        <v>4</v>
      </c>
      <c r="B5" s="37" t="s">
        <v>13</v>
      </c>
      <c r="C5" s="38">
        <v>3</v>
      </c>
      <c r="D5" s="39">
        <v>1899</v>
      </c>
      <c r="E5" s="40">
        <v>162</v>
      </c>
      <c r="F5" s="40">
        <v>12</v>
      </c>
      <c r="G5" s="41" t="s">
        <v>14</v>
      </c>
      <c r="H5" s="8"/>
    </row>
    <row r="6" spans="1:8" ht="12.75">
      <c r="A6" s="36">
        <v>5</v>
      </c>
      <c r="B6" s="37" t="s">
        <v>15</v>
      </c>
      <c r="C6" s="38">
        <v>3</v>
      </c>
      <c r="D6" s="39">
        <v>14</v>
      </c>
      <c r="E6" s="40">
        <v>61</v>
      </c>
      <c r="F6" s="40">
        <v>78</v>
      </c>
      <c r="G6" s="41" t="s">
        <v>16</v>
      </c>
      <c r="H6" s="8"/>
    </row>
    <row r="7" spans="1:8" ht="12.75">
      <c r="A7" s="36">
        <v>6</v>
      </c>
      <c r="B7" s="37" t="s">
        <v>17</v>
      </c>
      <c r="C7" s="38">
        <v>1</v>
      </c>
      <c r="D7" s="39">
        <v>3</v>
      </c>
      <c r="E7" s="40">
        <v>190.5</v>
      </c>
      <c r="F7" s="40">
        <v>117.5</v>
      </c>
      <c r="G7" s="41" t="s">
        <v>18</v>
      </c>
      <c r="H7" s="8"/>
    </row>
    <row r="8" spans="1:8" ht="12.75">
      <c r="A8" s="36">
        <v>7</v>
      </c>
      <c r="B8" s="37" t="s">
        <v>19</v>
      </c>
      <c r="C8" s="38">
        <v>1</v>
      </c>
      <c r="D8" s="39">
        <v>11</v>
      </c>
      <c r="E8" s="40">
        <v>88</v>
      </c>
      <c r="F8" s="40">
        <v>123</v>
      </c>
      <c r="G8" s="41" t="s">
        <v>20</v>
      </c>
      <c r="H8" s="8"/>
    </row>
    <row r="9" spans="1:8" ht="12.75">
      <c r="A9" s="36">
        <v>8</v>
      </c>
      <c r="B9" s="37" t="s">
        <v>21</v>
      </c>
      <c r="C9" s="38">
        <v>3</v>
      </c>
      <c r="D9" s="42">
        <v>8</v>
      </c>
      <c r="E9" s="40">
        <v>142</v>
      </c>
      <c r="F9" s="40">
        <v>32.5</v>
      </c>
      <c r="G9" s="41" t="s">
        <v>22</v>
      </c>
      <c r="H9" s="8"/>
    </row>
    <row r="10" spans="1:8" ht="12.75">
      <c r="A10" s="36">
        <v>9</v>
      </c>
      <c r="B10" s="37" t="s">
        <v>23</v>
      </c>
      <c r="C10" s="38">
        <v>1</v>
      </c>
      <c r="D10" s="39">
        <v>20</v>
      </c>
      <c r="E10" s="40">
        <v>63</v>
      </c>
      <c r="F10" s="40">
        <v>123.5</v>
      </c>
      <c r="G10" s="41" t="s">
        <v>225</v>
      </c>
      <c r="H10" s="8"/>
    </row>
    <row r="11" spans="1:8" ht="12.75">
      <c r="A11" s="36">
        <v>10</v>
      </c>
      <c r="B11" s="37" t="s">
        <v>24</v>
      </c>
      <c r="C11" s="38">
        <v>1</v>
      </c>
      <c r="D11" s="39">
        <v>50</v>
      </c>
      <c r="E11" s="40">
        <v>260</v>
      </c>
      <c r="F11" s="40">
        <v>160</v>
      </c>
      <c r="G11" s="41" t="s">
        <v>25</v>
      </c>
      <c r="H11" s="8"/>
    </row>
    <row r="12" spans="1:8" ht="12.75">
      <c r="A12" s="36">
        <v>11</v>
      </c>
      <c r="B12" s="37" t="s">
        <v>26</v>
      </c>
      <c r="C12" s="38">
        <v>3</v>
      </c>
      <c r="D12" s="39">
        <v>5</v>
      </c>
      <c r="E12" s="40">
        <v>219</v>
      </c>
      <c r="F12" s="40">
        <v>18.5</v>
      </c>
      <c r="G12" s="41" t="s">
        <v>27</v>
      </c>
      <c r="H12" s="8"/>
    </row>
    <row r="13" spans="1:8" ht="12.75">
      <c r="A13" s="36">
        <v>12</v>
      </c>
      <c r="B13" s="37" t="s">
        <v>28</v>
      </c>
      <c r="C13" s="38">
        <v>1</v>
      </c>
      <c r="D13" s="39">
        <v>10</v>
      </c>
      <c r="E13" s="40">
        <v>189.5</v>
      </c>
      <c r="F13" s="40">
        <v>166.5</v>
      </c>
      <c r="G13" s="41" t="s">
        <v>29</v>
      </c>
      <c r="H13" s="8"/>
    </row>
    <row r="14" spans="1:8" ht="38.25">
      <c r="A14" s="36">
        <v>13</v>
      </c>
      <c r="B14" s="37" t="s">
        <v>30</v>
      </c>
      <c r="C14" s="38">
        <v>3</v>
      </c>
      <c r="D14" s="39">
        <v>1</v>
      </c>
      <c r="E14" s="40">
        <v>155.5</v>
      </c>
      <c r="F14" s="40">
        <v>31.5</v>
      </c>
      <c r="G14" s="41" t="s">
        <v>31</v>
      </c>
      <c r="H14" s="8"/>
    </row>
    <row r="15" spans="1:8" ht="12.75">
      <c r="A15" s="36">
        <v>14</v>
      </c>
      <c r="B15" s="37" t="s">
        <v>32</v>
      </c>
      <c r="C15" s="38">
        <v>2</v>
      </c>
      <c r="D15" s="39">
        <v>5</v>
      </c>
      <c r="E15" s="40">
        <v>165</v>
      </c>
      <c r="F15" s="40">
        <v>69.5</v>
      </c>
      <c r="G15" s="41" t="s">
        <v>33</v>
      </c>
      <c r="H15" s="8"/>
    </row>
    <row r="16" spans="1:8" ht="12.75">
      <c r="A16" s="36">
        <v>15</v>
      </c>
      <c r="B16" s="37" t="s">
        <v>34</v>
      </c>
      <c r="C16" s="38">
        <v>1</v>
      </c>
      <c r="D16" s="39">
        <v>5</v>
      </c>
      <c r="E16" s="40">
        <v>205</v>
      </c>
      <c r="F16" s="40">
        <v>102</v>
      </c>
      <c r="G16" s="41" t="s">
        <v>35</v>
      </c>
      <c r="H16" s="8"/>
    </row>
    <row r="17" spans="1:8" ht="12.75">
      <c r="A17" s="36">
        <v>16</v>
      </c>
      <c r="B17" s="37" t="s">
        <v>36</v>
      </c>
      <c r="C17" s="38">
        <v>3</v>
      </c>
      <c r="D17" s="39">
        <v>4</v>
      </c>
      <c r="E17" s="40">
        <v>119</v>
      </c>
      <c r="F17" s="40">
        <v>36</v>
      </c>
      <c r="G17" s="41" t="s">
        <v>37</v>
      </c>
      <c r="H17" s="8"/>
    </row>
    <row r="18" spans="1:8" ht="25.5">
      <c r="A18" s="36">
        <v>17</v>
      </c>
      <c r="B18" s="37" t="s">
        <v>38</v>
      </c>
      <c r="C18" s="38">
        <v>1</v>
      </c>
      <c r="D18" s="39">
        <v>18</v>
      </c>
      <c r="E18" s="40">
        <v>59</v>
      </c>
      <c r="F18" s="40">
        <v>159</v>
      </c>
      <c r="G18" s="41" t="s">
        <v>39</v>
      </c>
      <c r="H18" s="8"/>
    </row>
    <row r="19" spans="1:8" ht="12.75">
      <c r="A19" s="36">
        <v>18</v>
      </c>
      <c r="B19" s="37" t="s">
        <v>40</v>
      </c>
      <c r="C19" s="38">
        <v>2</v>
      </c>
      <c r="D19" s="39">
        <v>23</v>
      </c>
      <c r="E19" s="40">
        <v>168</v>
      </c>
      <c r="F19" s="40">
        <v>105</v>
      </c>
      <c r="G19" s="43"/>
      <c r="H19" s="8"/>
    </row>
    <row r="20" spans="1:8" ht="12.75">
      <c r="A20" s="36">
        <v>19</v>
      </c>
      <c r="B20" s="37" t="s">
        <v>41</v>
      </c>
      <c r="C20" s="38">
        <v>3</v>
      </c>
      <c r="D20" s="39">
        <v>6</v>
      </c>
      <c r="E20" s="40">
        <v>218</v>
      </c>
      <c r="F20" s="40">
        <v>23.5</v>
      </c>
      <c r="G20" s="41" t="s">
        <v>42</v>
      </c>
      <c r="H20" s="8"/>
    </row>
    <row r="21" spans="1:8" ht="12.75">
      <c r="A21" s="36">
        <v>20</v>
      </c>
      <c r="B21" s="37" t="s">
        <v>43</v>
      </c>
      <c r="C21" s="38">
        <v>1</v>
      </c>
      <c r="D21" s="39">
        <v>29</v>
      </c>
      <c r="E21" s="40">
        <v>127.5</v>
      </c>
      <c r="F21" s="40">
        <v>148</v>
      </c>
      <c r="G21" s="41" t="s">
        <v>44</v>
      </c>
      <c r="H21" s="8"/>
    </row>
    <row r="22" spans="1:8" ht="12.75">
      <c r="A22" s="36">
        <v>21</v>
      </c>
      <c r="B22" s="37" t="s">
        <v>45</v>
      </c>
      <c r="C22" s="38">
        <v>2</v>
      </c>
      <c r="D22" s="39">
        <v>2</v>
      </c>
      <c r="E22" s="40">
        <v>224</v>
      </c>
      <c r="F22" s="40">
        <v>23</v>
      </c>
      <c r="G22" s="43"/>
      <c r="H22" s="8"/>
    </row>
    <row r="23" spans="1:8" ht="12.75">
      <c r="A23" s="36">
        <v>22</v>
      </c>
      <c r="B23" s="37" t="s">
        <v>46</v>
      </c>
      <c r="C23" s="38">
        <v>3</v>
      </c>
      <c r="D23" s="39">
        <v>1</v>
      </c>
      <c r="E23" s="40">
        <v>119</v>
      </c>
      <c r="F23" s="40">
        <v>86</v>
      </c>
      <c r="G23" s="41" t="s">
        <v>47</v>
      </c>
      <c r="H23" s="8"/>
    </row>
    <row r="24" spans="1:8" ht="12.75">
      <c r="A24" s="36">
        <v>23</v>
      </c>
      <c r="B24" s="37" t="s">
        <v>48</v>
      </c>
      <c r="C24" s="38">
        <v>1</v>
      </c>
      <c r="D24" s="39">
        <v>14</v>
      </c>
      <c r="E24" s="40">
        <v>124</v>
      </c>
      <c r="F24" s="40">
        <v>127</v>
      </c>
      <c r="G24" s="41" t="s">
        <v>49</v>
      </c>
      <c r="H24" s="8"/>
    </row>
    <row r="25" spans="1:8" ht="12.75">
      <c r="A25" s="36">
        <v>24</v>
      </c>
      <c r="B25" s="37" t="s">
        <v>50</v>
      </c>
      <c r="C25" s="38">
        <v>2</v>
      </c>
      <c r="D25" s="39">
        <v>2</v>
      </c>
      <c r="E25" s="40">
        <v>116.5</v>
      </c>
      <c r="F25" s="40">
        <v>188</v>
      </c>
      <c r="G25" s="41" t="s">
        <v>51</v>
      </c>
      <c r="H25" s="8"/>
    </row>
    <row r="26" spans="1:8" ht="12.75">
      <c r="A26" s="36">
        <v>25</v>
      </c>
      <c r="B26" s="37" t="s">
        <v>52</v>
      </c>
      <c r="C26" s="38">
        <v>1</v>
      </c>
      <c r="D26" s="39">
        <v>9</v>
      </c>
      <c r="E26" s="40">
        <v>28.5</v>
      </c>
      <c r="F26" s="40">
        <v>158</v>
      </c>
      <c r="G26" s="41" t="s">
        <v>53</v>
      </c>
      <c r="H26" s="8"/>
    </row>
    <row r="27" spans="1:8" ht="12.75">
      <c r="A27" s="36">
        <v>26</v>
      </c>
      <c r="B27" s="37" t="s">
        <v>54</v>
      </c>
      <c r="C27" s="38">
        <v>1</v>
      </c>
      <c r="D27" s="39">
        <v>7</v>
      </c>
      <c r="E27" s="40">
        <v>76</v>
      </c>
      <c r="F27" s="40">
        <v>163</v>
      </c>
      <c r="G27" s="41" t="s">
        <v>55</v>
      </c>
      <c r="H27" s="8"/>
    </row>
    <row r="28" spans="1:8" ht="12.75">
      <c r="A28" s="36">
        <v>27</v>
      </c>
      <c r="B28" s="37" t="s">
        <v>56</v>
      </c>
      <c r="C28" s="38">
        <v>3</v>
      </c>
      <c r="D28" s="39">
        <v>3</v>
      </c>
      <c r="E28" s="40">
        <v>20</v>
      </c>
      <c r="F28" s="40">
        <v>57</v>
      </c>
      <c r="G28" s="41" t="s">
        <v>57</v>
      </c>
      <c r="H28" s="8"/>
    </row>
    <row r="29" spans="1:8" ht="12.75">
      <c r="A29" s="36">
        <v>28</v>
      </c>
      <c r="B29" s="37" t="s">
        <v>58</v>
      </c>
      <c r="C29" s="38">
        <v>1</v>
      </c>
      <c r="D29" s="39">
        <v>8</v>
      </c>
      <c r="E29" s="40">
        <v>212</v>
      </c>
      <c r="F29" s="40">
        <v>89</v>
      </c>
      <c r="G29" s="41" t="s">
        <v>59</v>
      </c>
      <c r="H29" s="8"/>
    </row>
    <row r="30" spans="1:8" ht="12.75">
      <c r="A30" s="36">
        <v>29</v>
      </c>
      <c r="B30" s="37" t="s">
        <v>60</v>
      </c>
      <c r="C30" s="38">
        <v>3</v>
      </c>
      <c r="D30" s="39">
        <v>16</v>
      </c>
      <c r="E30" s="40">
        <v>108</v>
      </c>
      <c r="F30" s="40">
        <v>70</v>
      </c>
      <c r="G30" s="41" t="s">
        <v>61</v>
      </c>
      <c r="H30" s="8"/>
    </row>
    <row r="31" spans="1:8" ht="51">
      <c r="A31" s="60">
        <v>30</v>
      </c>
      <c r="B31" s="37" t="s">
        <v>62</v>
      </c>
      <c r="C31" s="44">
        <v>2</v>
      </c>
      <c r="D31" s="45">
        <v>19</v>
      </c>
      <c r="E31" s="44">
        <v>154</v>
      </c>
      <c r="F31" s="44">
        <v>35</v>
      </c>
      <c r="G31" s="46" t="s">
        <v>63</v>
      </c>
      <c r="H31" s="8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43" ht="12.75">
      <c r="D43" s="9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</sheetData>
  <sheetProtection selectLockedCells="1" selectUnlockedCells="1"/>
  <autoFilter ref="A1:G32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2" sqref="B22"/>
    </sheetView>
  </sheetViews>
  <sheetFormatPr defaultColWidth="9.00390625" defaultRowHeight="18" customHeight="1"/>
  <cols>
    <col min="1" max="1" width="6.875" style="0" customWidth="1"/>
    <col min="2" max="2" width="111.875" style="10" customWidth="1"/>
    <col min="3" max="3" width="4.75390625" style="0" customWidth="1"/>
    <col min="4" max="4" width="8.75390625" style="11" customWidth="1"/>
    <col min="5" max="5" width="6.375" style="0" customWidth="1"/>
    <col min="6" max="6" width="6.125" style="0" customWidth="1"/>
    <col min="14" max="14" width="7.75390625" style="0" customWidth="1"/>
    <col min="15" max="15" width="6.125" style="0" customWidth="1"/>
  </cols>
  <sheetData>
    <row r="1" spans="1:6" ht="18" customHeight="1">
      <c r="A1" s="83" t="s">
        <v>129</v>
      </c>
      <c r="B1" s="84"/>
      <c r="C1" s="85" t="s">
        <v>130</v>
      </c>
      <c r="D1" s="86"/>
      <c r="E1" s="86"/>
      <c r="F1" s="87"/>
    </row>
    <row r="2" spans="1:6" ht="18" customHeight="1">
      <c r="A2" s="94" t="s">
        <v>111</v>
      </c>
      <c r="B2" s="95"/>
      <c r="C2" s="88"/>
      <c r="D2" s="89"/>
      <c r="E2" s="89"/>
      <c r="F2" s="90"/>
    </row>
    <row r="3" spans="1:6" ht="18" customHeight="1" thickBot="1">
      <c r="A3" s="96" t="s">
        <v>112</v>
      </c>
      <c r="B3" s="97"/>
      <c r="C3" s="91"/>
      <c r="D3" s="92"/>
      <c r="E3" s="92"/>
      <c r="F3" s="93"/>
    </row>
    <row r="4" spans="1:6" ht="18" customHeight="1">
      <c r="A4" s="55" t="s">
        <v>64</v>
      </c>
      <c r="B4" s="56" t="s">
        <v>1</v>
      </c>
      <c r="C4" s="56" t="s">
        <v>2</v>
      </c>
      <c r="D4" s="56" t="s">
        <v>3</v>
      </c>
      <c r="E4" s="57" t="s">
        <v>65</v>
      </c>
      <c r="F4" s="57" t="s">
        <v>66</v>
      </c>
    </row>
    <row r="5" spans="1:6" ht="15" customHeight="1">
      <c r="A5" s="47" t="s">
        <v>67</v>
      </c>
      <c r="B5" s="58" t="s">
        <v>7</v>
      </c>
      <c r="C5" s="48">
        <v>1</v>
      </c>
      <c r="D5" s="48"/>
      <c r="E5" s="49"/>
      <c r="F5" s="49"/>
    </row>
    <row r="6" spans="1:6" s="12" customFormat="1" ht="15" customHeight="1">
      <c r="A6" s="50" t="s">
        <v>68</v>
      </c>
      <c r="B6" s="59" t="s">
        <v>9</v>
      </c>
      <c r="C6" s="51">
        <v>1</v>
      </c>
      <c r="D6" s="51"/>
      <c r="E6" s="52"/>
      <c r="F6" s="52"/>
    </row>
    <row r="7" spans="1:6" ht="15" customHeight="1">
      <c r="A7" s="47" t="s">
        <v>69</v>
      </c>
      <c r="B7" s="58" t="s">
        <v>11</v>
      </c>
      <c r="C7" s="48">
        <v>1</v>
      </c>
      <c r="D7" s="48"/>
      <c r="E7" s="49"/>
      <c r="F7" s="49"/>
    </row>
    <row r="8" spans="1:6" ht="15" customHeight="1">
      <c r="A8" s="50" t="s">
        <v>70</v>
      </c>
      <c r="B8" s="59" t="s">
        <v>13</v>
      </c>
      <c r="C8" s="51">
        <v>3</v>
      </c>
      <c r="D8" s="51"/>
      <c r="E8" s="52"/>
      <c r="F8" s="52"/>
    </row>
    <row r="9" spans="1:6" ht="15" customHeight="1">
      <c r="A9" s="47" t="s">
        <v>71</v>
      </c>
      <c r="B9" s="58" t="s">
        <v>15</v>
      </c>
      <c r="C9" s="48">
        <v>3</v>
      </c>
      <c r="D9" s="48"/>
      <c r="E9" s="49"/>
      <c r="F9" s="49"/>
    </row>
    <row r="10" spans="1:6" ht="15" customHeight="1">
      <c r="A10" s="50" t="s">
        <v>72</v>
      </c>
      <c r="B10" s="59" t="s">
        <v>17</v>
      </c>
      <c r="C10" s="51">
        <v>1</v>
      </c>
      <c r="D10" s="51"/>
      <c r="E10" s="52"/>
      <c r="F10" s="52"/>
    </row>
    <row r="11" spans="1:6" ht="15" customHeight="1">
      <c r="A11" s="47" t="s">
        <v>73</v>
      </c>
      <c r="B11" s="58" t="s">
        <v>19</v>
      </c>
      <c r="C11" s="48">
        <v>1</v>
      </c>
      <c r="D11" s="48"/>
      <c r="E11" s="49"/>
      <c r="F11" s="49"/>
    </row>
    <row r="12" spans="1:6" ht="15" customHeight="1">
      <c r="A12" s="50" t="s">
        <v>74</v>
      </c>
      <c r="B12" s="59" t="s">
        <v>21</v>
      </c>
      <c r="C12" s="51">
        <v>3</v>
      </c>
      <c r="D12" s="51"/>
      <c r="E12" s="52"/>
      <c r="F12" s="52"/>
    </row>
    <row r="13" spans="1:6" ht="15" customHeight="1">
      <c r="A13" s="47" t="s">
        <v>75</v>
      </c>
      <c r="B13" s="58" t="s">
        <v>23</v>
      </c>
      <c r="C13" s="48">
        <v>1</v>
      </c>
      <c r="D13" s="53"/>
      <c r="E13" s="49"/>
      <c r="F13" s="49"/>
    </row>
    <row r="14" spans="1:6" ht="15" customHeight="1">
      <c r="A14" s="50" t="s">
        <v>76</v>
      </c>
      <c r="B14" s="59" t="s">
        <v>24</v>
      </c>
      <c r="C14" s="51">
        <v>1</v>
      </c>
      <c r="D14" s="51"/>
      <c r="E14" s="52"/>
      <c r="F14" s="52"/>
    </row>
    <row r="15" spans="1:6" ht="15" customHeight="1">
      <c r="A15" s="47" t="s">
        <v>77</v>
      </c>
      <c r="B15" s="58" t="s">
        <v>26</v>
      </c>
      <c r="C15" s="48">
        <v>3</v>
      </c>
      <c r="D15" s="48"/>
      <c r="E15" s="49"/>
      <c r="F15" s="49"/>
    </row>
    <row r="16" spans="1:6" ht="15" customHeight="1">
      <c r="A16" s="50" t="s">
        <v>78</v>
      </c>
      <c r="B16" s="59" t="s">
        <v>133</v>
      </c>
      <c r="C16" s="51">
        <v>1</v>
      </c>
      <c r="D16" s="51"/>
      <c r="E16" s="52"/>
      <c r="F16" s="52"/>
    </row>
    <row r="17" spans="1:6" ht="15" customHeight="1">
      <c r="A17" s="47" t="s">
        <v>79</v>
      </c>
      <c r="B17" s="58" t="s">
        <v>30</v>
      </c>
      <c r="C17" s="48">
        <v>3</v>
      </c>
      <c r="D17" s="48"/>
      <c r="E17" s="49"/>
      <c r="F17" s="49"/>
    </row>
    <row r="18" spans="1:6" ht="15" customHeight="1">
      <c r="A18" s="50" t="s">
        <v>80</v>
      </c>
      <c r="B18" s="59" t="s">
        <v>32</v>
      </c>
      <c r="C18" s="51">
        <v>2</v>
      </c>
      <c r="D18" s="51"/>
      <c r="E18" s="52"/>
      <c r="F18" s="52"/>
    </row>
    <row r="19" spans="1:6" ht="15" customHeight="1">
      <c r="A19" s="47" t="s">
        <v>81</v>
      </c>
      <c r="B19" s="58" t="s">
        <v>34</v>
      </c>
      <c r="C19" s="48">
        <v>1</v>
      </c>
      <c r="D19" s="48"/>
      <c r="E19" s="49"/>
      <c r="F19" s="49"/>
    </row>
    <row r="20" spans="1:6" ht="15" customHeight="1">
      <c r="A20" s="50" t="s">
        <v>82</v>
      </c>
      <c r="B20" s="59" t="s">
        <v>36</v>
      </c>
      <c r="C20" s="51">
        <v>3</v>
      </c>
      <c r="D20" s="51"/>
      <c r="E20" s="52"/>
      <c r="F20" s="52"/>
    </row>
    <row r="21" spans="1:6" ht="15" customHeight="1">
      <c r="A21" s="47" t="s">
        <v>83</v>
      </c>
      <c r="B21" s="58" t="s">
        <v>132</v>
      </c>
      <c r="C21" s="48">
        <v>1</v>
      </c>
      <c r="D21" s="48"/>
      <c r="E21" s="49"/>
      <c r="F21" s="49"/>
    </row>
    <row r="22" spans="1:6" ht="15" customHeight="1">
      <c r="A22" s="50" t="s">
        <v>84</v>
      </c>
      <c r="B22" s="59" t="s">
        <v>40</v>
      </c>
      <c r="C22" s="51">
        <v>2</v>
      </c>
      <c r="D22" s="51"/>
      <c r="E22" s="52"/>
      <c r="F22" s="52"/>
    </row>
    <row r="23" spans="1:6" ht="15" customHeight="1">
      <c r="A23" s="47" t="s">
        <v>85</v>
      </c>
      <c r="B23" s="58" t="s">
        <v>41</v>
      </c>
      <c r="C23" s="48">
        <v>3</v>
      </c>
      <c r="D23" s="48"/>
      <c r="E23" s="49"/>
      <c r="F23" s="49"/>
    </row>
    <row r="24" spans="1:6" ht="15" customHeight="1">
      <c r="A24" s="50" t="s">
        <v>86</v>
      </c>
      <c r="B24" s="59" t="s">
        <v>131</v>
      </c>
      <c r="C24" s="51">
        <v>1</v>
      </c>
      <c r="D24" s="51"/>
      <c r="E24" s="52"/>
      <c r="F24" s="52"/>
    </row>
    <row r="25" spans="1:6" ht="15" customHeight="1">
      <c r="A25" s="47" t="s">
        <v>87</v>
      </c>
      <c r="B25" s="58" t="s">
        <v>45</v>
      </c>
      <c r="C25" s="48">
        <v>2</v>
      </c>
      <c r="D25" s="48"/>
      <c r="E25" s="49"/>
      <c r="F25" s="49"/>
    </row>
    <row r="26" spans="1:6" ht="15" customHeight="1">
      <c r="A26" s="50" t="s">
        <v>88</v>
      </c>
      <c r="B26" s="59" t="s">
        <v>46</v>
      </c>
      <c r="C26" s="51">
        <v>3</v>
      </c>
      <c r="D26" s="51"/>
      <c r="E26" s="52"/>
      <c r="F26" s="52"/>
    </row>
    <row r="27" spans="1:6" ht="15" customHeight="1">
      <c r="A27" s="47" t="s">
        <v>89</v>
      </c>
      <c r="B27" s="58" t="s">
        <v>48</v>
      </c>
      <c r="C27" s="48">
        <v>1</v>
      </c>
      <c r="D27" s="48"/>
      <c r="E27" s="49"/>
      <c r="F27" s="49"/>
    </row>
    <row r="28" spans="1:6" ht="15" customHeight="1">
      <c r="A28" s="50" t="s">
        <v>90</v>
      </c>
      <c r="B28" s="59" t="s">
        <v>50</v>
      </c>
      <c r="C28" s="51">
        <v>2</v>
      </c>
      <c r="D28" s="51"/>
      <c r="E28" s="52"/>
      <c r="F28" s="52"/>
    </row>
    <row r="29" spans="1:6" ht="15" customHeight="1">
      <c r="A29" s="47" t="s">
        <v>91</v>
      </c>
      <c r="B29" s="58" t="s">
        <v>52</v>
      </c>
      <c r="C29" s="48">
        <v>1</v>
      </c>
      <c r="D29" s="48"/>
      <c r="E29" s="49"/>
      <c r="F29" s="49"/>
    </row>
    <row r="30" spans="1:6" ht="15" customHeight="1">
      <c r="A30" s="50" t="s">
        <v>92</v>
      </c>
      <c r="B30" s="59" t="s">
        <v>54</v>
      </c>
      <c r="C30" s="51">
        <v>1</v>
      </c>
      <c r="D30" s="51"/>
      <c r="E30" s="52"/>
      <c r="F30" s="52"/>
    </row>
    <row r="31" spans="1:6" ht="15" customHeight="1">
      <c r="A31" s="47" t="s">
        <v>93</v>
      </c>
      <c r="B31" s="58" t="s">
        <v>56</v>
      </c>
      <c r="C31" s="48">
        <v>3</v>
      </c>
      <c r="D31" s="48"/>
      <c r="E31" s="49"/>
      <c r="F31" s="49"/>
    </row>
    <row r="32" spans="1:6" ht="15" customHeight="1">
      <c r="A32" s="50" t="s">
        <v>94</v>
      </c>
      <c r="B32" s="59" t="s">
        <v>58</v>
      </c>
      <c r="C32" s="51">
        <v>1</v>
      </c>
      <c r="D32" s="51"/>
      <c r="E32" s="52"/>
      <c r="F32" s="52"/>
    </row>
    <row r="33" spans="1:6" s="13" customFormat="1" ht="15" customHeight="1">
      <c r="A33" s="47" t="s">
        <v>95</v>
      </c>
      <c r="B33" s="58" t="s">
        <v>173</v>
      </c>
      <c r="C33" s="48">
        <v>3</v>
      </c>
      <c r="D33" s="53"/>
      <c r="E33" s="49"/>
      <c r="F33" s="49"/>
    </row>
    <row r="34" spans="1:6" ht="15" customHeight="1">
      <c r="A34" s="50" t="s">
        <v>110</v>
      </c>
      <c r="B34" s="59" t="s">
        <v>134</v>
      </c>
      <c r="C34" s="51">
        <v>2</v>
      </c>
      <c r="D34" s="54"/>
      <c r="E34" s="52"/>
      <c r="F34" s="52"/>
    </row>
  </sheetData>
  <sheetProtection selectLockedCells="1" selectUnlockedCells="1"/>
  <mergeCells count="4">
    <mergeCell ref="A1:B1"/>
    <mergeCell ref="C1:F3"/>
    <mergeCell ref="A2:B2"/>
    <mergeCell ref="A3:B3"/>
  </mergeCells>
  <printOptions horizontalCentered="1" verticalCentered="1"/>
  <pageMargins left="0.07847222222222222" right="0.07847222222222222" top="0.07847222222222222" bottom="0.07847222222222222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9" sqref="I9:N9"/>
    </sheetView>
  </sheetViews>
  <sheetFormatPr defaultColWidth="9.00390625" defaultRowHeight="12.75"/>
  <cols>
    <col min="1" max="2" width="5.875" style="0" customWidth="1"/>
    <col min="4" max="4" width="4.25390625" style="0" customWidth="1"/>
    <col min="8" max="8" width="9.75390625" style="0" customWidth="1"/>
    <col min="12" max="12" width="8.625" style="0" customWidth="1"/>
    <col min="13" max="13" width="7.875" style="0" customWidth="1"/>
    <col min="14" max="14" width="9.00390625" style="0" customWidth="1"/>
    <col min="15" max="15" width="9.875" style="0" customWidth="1"/>
    <col min="16" max="16" width="6.625" style="0" customWidth="1"/>
  </cols>
  <sheetData>
    <row r="1" spans="1:16" ht="15" customHeight="1">
      <c r="A1" s="98"/>
      <c r="B1" s="98"/>
      <c r="C1" s="99" t="s">
        <v>96</v>
      </c>
      <c r="D1" s="99"/>
      <c r="E1" s="100" t="s">
        <v>136</v>
      </c>
      <c r="F1" s="100"/>
      <c r="G1" s="100"/>
      <c r="H1" s="100"/>
      <c r="I1" s="101" t="s">
        <v>135</v>
      </c>
      <c r="J1" s="102"/>
      <c r="K1" s="102"/>
      <c r="L1" s="103" t="s">
        <v>113</v>
      </c>
      <c r="M1" s="103"/>
      <c r="N1" s="103"/>
      <c r="O1" s="7"/>
      <c r="P1" s="7"/>
    </row>
    <row r="2" spans="1:16" ht="12.75">
      <c r="A2" s="98"/>
      <c r="B2" s="98"/>
      <c r="C2" s="104" t="s">
        <v>97</v>
      </c>
      <c r="D2" s="104"/>
      <c r="E2" s="105"/>
      <c r="F2" s="105"/>
      <c r="G2" s="105"/>
      <c r="H2" s="105"/>
      <c r="I2" s="106" t="s">
        <v>98</v>
      </c>
      <c r="J2" s="106"/>
      <c r="K2" s="107" t="s">
        <v>111</v>
      </c>
      <c r="L2" s="107"/>
      <c r="M2" s="107"/>
      <c r="N2" s="107"/>
      <c r="O2" s="7"/>
      <c r="P2" s="7"/>
    </row>
    <row r="3" spans="1:16" ht="12.75">
      <c r="A3" s="98"/>
      <c r="B3" s="98"/>
      <c r="C3" s="108" t="s">
        <v>99</v>
      </c>
      <c r="D3" s="108"/>
      <c r="E3" s="109"/>
      <c r="F3" s="109"/>
      <c r="G3" s="109"/>
      <c r="H3" s="109"/>
      <c r="I3" s="106"/>
      <c r="J3" s="106"/>
      <c r="K3" s="110" t="s">
        <v>112</v>
      </c>
      <c r="L3" s="110"/>
      <c r="M3" s="110"/>
      <c r="N3" s="110"/>
      <c r="O3" s="7"/>
      <c r="P3" s="7"/>
    </row>
    <row r="4" spans="1:16" ht="12.75">
      <c r="A4" s="14" t="s">
        <v>100</v>
      </c>
      <c r="B4" s="14" t="s">
        <v>2</v>
      </c>
      <c r="C4" s="111" t="s">
        <v>65</v>
      </c>
      <c r="D4" s="111"/>
      <c r="E4" s="111"/>
      <c r="F4" s="111"/>
      <c r="G4" s="111"/>
      <c r="H4" s="111"/>
      <c r="I4" s="111" t="s">
        <v>66</v>
      </c>
      <c r="J4" s="111"/>
      <c r="K4" s="111"/>
      <c r="L4" s="111"/>
      <c r="M4" s="111"/>
      <c r="N4" s="111"/>
      <c r="O4" s="15" t="s">
        <v>101</v>
      </c>
      <c r="P4" s="15" t="s">
        <v>102</v>
      </c>
    </row>
    <row r="5" spans="1:16" ht="22.5" customHeight="1">
      <c r="A5" s="16" t="s">
        <v>67</v>
      </c>
      <c r="B5" s="17">
        <v>1</v>
      </c>
      <c r="C5" s="112">
        <v>161</v>
      </c>
      <c r="D5" s="112"/>
      <c r="E5" s="112"/>
      <c r="F5" s="112"/>
      <c r="G5" s="112"/>
      <c r="H5" s="112"/>
      <c r="I5" s="112">
        <v>129</v>
      </c>
      <c r="J5" s="112"/>
      <c r="K5" s="112"/>
      <c r="L5" s="112"/>
      <c r="M5" s="112"/>
      <c r="N5" s="112"/>
      <c r="O5" s="29"/>
      <c r="P5" s="30"/>
    </row>
    <row r="6" spans="1:16" ht="22.5" customHeight="1">
      <c r="A6" s="16" t="s">
        <v>68</v>
      </c>
      <c r="B6" s="17">
        <v>1</v>
      </c>
      <c r="C6" s="112" t="s">
        <v>137</v>
      </c>
      <c r="D6" s="112"/>
      <c r="E6" s="112"/>
      <c r="F6" s="112"/>
      <c r="G6" s="112"/>
      <c r="H6" s="112"/>
      <c r="I6" s="112" t="s">
        <v>138</v>
      </c>
      <c r="J6" s="112"/>
      <c r="K6" s="112"/>
      <c r="L6" s="112"/>
      <c r="M6" s="112"/>
      <c r="N6" s="112"/>
      <c r="O6" s="29"/>
      <c r="P6" s="30"/>
    </row>
    <row r="7" spans="1:16" ht="22.5" customHeight="1">
      <c r="A7" s="16" t="s">
        <v>69</v>
      </c>
      <c r="B7" s="17">
        <v>1</v>
      </c>
      <c r="C7" s="112">
        <v>169</v>
      </c>
      <c r="D7" s="112"/>
      <c r="E7" s="112"/>
      <c r="F7" s="112"/>
      <c r="G7" s="112"/>
      <c r="H7" s="112"/>
      <c r="I7" s="112">
        <v>134</v>
      </c>
      <c r="J7" s="112"/>
      <c r="K7" s="112"/>
      <c r="L7" s="112"/>
      <c r="M7" s="112"/>
      <c r="N7" s="112"/>
      <c r="O7" s="29"/>
      <c r="P7" s="30"/>
    </row>
    <row r="8" spans="1:16" ht="22.5" customHeight="1">
      <c r="A8" s="16" t="s">
        <v>70</v>
      </c>
      <c r="B8" s="17">
        <v>3</v>
      </c>
      <c r="C8" s="113" t="s">
        <v>139</v>
      </c>
      <c r="D8" s="114"/>
      <c r="E8" s="114"/>
      <c r="F8" s="114"/>
      <c r="G8" s="114"/>
      <c r="H8" s="114"/>
      <c r="I8" s="114" t="s">
        <v>140</v>
      </c>
      <c r="J8" s="114"/>
      <c r="K8" s="114"/>
      <c r="L8" s="114"/>
      <c r="M8" s="114"/>
      <c r="N8" s="114"/>
      <c r="O8" s="29"/>
      <c r="P8" s="30"/>
    </row>
    <row r="9" spans="1:16" ht="22.5" customHeight="1">
      <c r="A9" s="16" t="s">
        <v>71</v>
      </c>
      <c r="B9" s="17">
        <v>3</v>
      </c>
      <c r="C9" s="114" t="s">
        <v>174</v>
      </c>
      <c r="D9" s="114"/>
      <c r="E9" s="114"/>
      <c r="F9" s="114"/>
      <c r="G9" s="114"/>
      <c r="H9" s="114"/>
      <c r="I9" s="115" t="s">
        <v>175</v>
      </c>
      <c r="J9" s="115"/>
      <c r="K9" s="115"/>
      <c r="L9" s="115"/>
      <c r="M9" s="115"/>
      <c r="N9" s="115"/>
      <c r="O9" s="29"/>
      <c r="P9" s="30"/>
    </row>
    <row r="10" spans="1:16" ht="22.5" customHeight="1">
      <c r="A10" s="16" t="s">
        <v>72</v>
      </c>
      <c r="B10" s="17">
        <v>1</v>
      </c>
      <c r="C10" s="115" t="s">
        <v>141</v>
      </c>
      <c r="D10" s="115"/>
      <c r="E10" s="115"/>
      <c r="F10" s="115"/>
      <c r="G10" s="115"/>
      <c r="H10" s="115"/>
      <c r="I10" s="113" t="s">
        <v>142</v>
      </c>
      <c r="J10" s="114"/>
      <c r="K10" s="114"/>
      <c r="L10" s="114"/>
      <c r="M10" s="114"/>
      <c r="N10" s="114"/>
      <c r="O10" s="29"/>
      <c r="P10" s="30"/>
    </row>
    <row r="11" spans="1:16" ht="22.5" customHeight="1">
      <c r="A11" s="16" t="s">
        <v>73</v>
      </c>
      <c r="B11" s="17">
        <v>1</v>
      </c>
      <c r="C11" s="113" t="s">
        <v>143</v>
      </c>
      <c r="D11" s="114"/>
      <c r="E11" s="114"/>
      <c r="F11" s="114"/>
      <c r="G11" s="114"/>
      <c r="H11" s="114"/>
      <c r="I11" s="114" t="s">
        <v>144</v>
      </c>
      <c r="J11" s="114"/>
      <c r="K11" s="114"/>
      <c r="L11" s="114"/>
      <c r="M11" s="114"/>
      <c r="N11" s="114"/>
      <c r="O11" s="29"/>
      <c r="P11" s="30"/>
    </row>
    <row r="12" spans="1:16" ht="22.5" customHeight="1">
      <c r="A12" s="16" t="s">
        <v>74</v>
      </c>
      <c r="B12" s="17">
        <v>3</v>
      </c>
      <c r="C12" s="114" t="s">
        <v>145</v>
      </c>
      <c r="D12" s="114"/>
      <c r="E12" s="114"/>
      <c r="F12" s="114"/>
      <c r="G12" s="114"/>
      <c r="H12" s="114"/>
      <c r="I12" s="115" t="s">
        <v>146</v>
      </c>
      <c r="J12" s="115"/>
      <c r="K12" s="115"/>
      <c r="L12" s="115"/>
      <c r="M12" s="115"/>
      <c r="N12" s="115"/>
      <c r="O12" s="29"/>
      <c r="P12" s="30"/>
    </row>
    <row r="13" spans="1:16" ht="22.5" customHeight="1">
      <c r="A13" s="16" t="s">
        <v>75</v>
      </c>
      <c r="B13" s="17">
        <v>1</v>
      </c>
      <c r="C13" s="113" t="s">
        <v>147</v>
      </c>
      <c r="D13" s="114"/>
      <c r="E13" s="114"/>
      <c r="F13" s="114"/>
      <c r="G13" s="114"/>
      <c r="H13" s="114"/>
      <c r="I13" s="113" t="s">
        <v>170</v>
      </c>
      <c r="J13" s="114"/>
      <c r="K13" s="114"/>
      <c r="L13" s="114"/>
      <c r="M13" s="114"/>
      <c r="N13" s="114"/>
      <c r="O13" s="29"/>
      <c r="P13" s="30"/>
    </row>
    <row r="14" spans="1:16" ht="22.5" customHeight="1">
      <c r="A14" s="16" t="s">
        <v>76</v>
      </c>
      <c r="B14" s="17">
        <v>1</v>
      </c>
      <c r="C14" s="114" t="s">
        <v>123</v>
      </c>
      <c r="D14" s="114"/>
      <c r="E14" s="114"/>
      <c r="F14" s="114"/>
      <c r="G14" s="114"/>
      <c r="H14" s="114"/>
      <c r="I14" s="115" t="s">
        <v>124</v>
      </c>
      <c r="J14" s="115"/>
      <c r="K14" s="115"/>
      <c r="L14" s="115"/>
      <c r="M14" s="115"/>
      <c r="N14" s="115"/>
      <c r="O14" s="29"/>
      <c r="P14" s="30"/>
    </row>
    <row r="15" spans="1:16" ht="22.5" customHeight="1">
      <c r="A15" s="16" t="s">
        <v>77</v>
      </c>
      <c r="B15" s="17">
        <v>3</v>
      </c>
      <c r="C15" s="113" t="s">
        <v>148</v>
      </c>
      <c r="D15" s="114"/>
      <c r="E15" s="114"/>
      <c r="F15" s="114"/>
      <c r="G15" s="114"/>
      <c r="H15" s="114"/>
      <c r="I15" s="116" t="s">
        <v>171</v>
      </c>
      <c r="J15" s="115"/>
      <c r="K15" s="115"/>
      <c r="L15" s="115"/>
      <c r="M15" s="115"/>
      <c r="N15" s="115"/>
      <c r="O15" s="29"/>
      <c r="P15" s="30"/>
    </row>
    <row r="16" spans="1:16" ht="22.5" customHeight="1">
      <c r="A16" s="16" t="s">
        <v>78</v>
      </c>
      <c r="B16" s="17">
        <v>1</v>
      </c>
      <c r="C16" s="115" t="s">
        <v>149</v>
      </c>
      <c r="D16" s="115"/>
      <c r="E16" s="115"/>
      <c r="F16" s="115"/>
      <c r="G16" s="115"/>
      <c r="H16" s="115"/>
      <c r="I16" s="114" t="s">
        <v>150</v>
      </c>
      <c r="J16" s="114"/>
      <c r="K16" s="114"/>
      <c r="L16" s="114"/>
      <c r="M16" s="114"/>
      <c r="N16" s="114"/>
      <c r="O16" s="29"/>
      <c r="P16" s="30"/>
    </row>
    <row r="17" spans="1:16" ht="22.5" customHeight="1">
      <c r="A17" s="16" t="s">
        <v>79</v>
      </c>
      <c r="B17" s="17">
        <v>3</v>
      </c>
      <c r="C17" s="116" t="s">
        <v>151</v>
      </c>
      <c r="D17" s="115"/>
      <c r="E17" s="115"/>
      <c r="F17" s="115"/>
      <c r="G17" s="115"/>
      <c r="H17" s="115"/>
      <c r="I17" s="114" t="s">
        <v>152</v>
      </c>
      <c r="J17" s="114"/>
      <c r="K17" s="114"/>
      <c r="L17" s="114"/>
      <c r="M17" s="114"/>
      <c r="N17" s="114"/>
      <c r="O17" s="29"/>
      <c r="P17" s="30"/>
    </row>
    <row r="18" spans="1:16" ht="22.5" customHeight="1">
      <c r="A18" s="16" t="s">
        <v>80</v>
      </c>
      <c r="B18" s="17">
        <v>2</v>
      </c>
      <c r="C18" s="116" t="s">
        <v>153</v>
      </c>
      <c r="D18" s="115"/>
      <c r="E18" s="115"/>
      <c r="F18" s="115"/>
      <c r="G18" s="115"/>
      <c r="H18" s="115"/>
      <c r="I18" s="114" t="s">
        <v>154</v>
      </c>
      <c r="J18" s="114"/>
      <c r="K18" s="114"/>
      <c r="L18" s="114"/>
      <c r="M18" s="114"/>
      <c r="N18" s="114"/>
      <c r="O18" s="29"/>
      <c r="P18" s="30"/>
    </row>
    <row r="19" spans="1:16" ht="22.5" customHeight="1">
      <c r="A19" s="16" t="s">
        <v>81</v>
      </c>
      <c r="B19" s="17">
        <v>1</v>
      </c>
      <c r="C19" s="115" t="s">
        <v>125</v>
      </c>
      <c r="D19" s="115"/>
      <c r="E19" s="115"/>
      <c r="F19" s="115"/>
      <c r="G19" s="115"/>
      <c r="H19" s="115"/>
      <c r="I19" s="115" t="s">
        <v>126</v>
      </c>
      <c r="J19" s="115"/>
      <c r="K19" s="115"/>
      <c r="L19" s="115"/>
      <c r="M19" s="115"/>
      <c r="N19" s="115"/>
      <c r="O19" s="29"/>
      <c r="P19" s="30"/>
    </row>
    <row r="20" spans="1:16" ht="22.5" customHeight="1">
      <c r="A20" s="16" t="s">
        <v>82</v>
      </c>
      <c r="B20" s="17">
        <v>3</v>
      </c>
      <c r="C20" s="115" t="s">
        <v>127</v>
      </c>
      <c r="D20" s="115"/>
      <c r="E20" s="115"/>
      <c r="F20" s="115"/>
      <c r="G20" s="115"/>
      <c r="H20" s="115"/>
      <c r="I20" s="113" t="s">
        <v>155</v>
      </c>
      <c r="J20" s="114"/>
      <c r="K20" s="114"/>
      <c r="L20" s="114"/>
      <c r="M20" s="114"/>
      <c r="N20" s="114"/>
      <c r="O20" s="29"/>
      <c r="P20" s="30"/>
    </row>
    <row r="21" spans="1:16" ht="15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2.75">
      <c r="A22" s="20"/>
      <c r="B22" s="21" t="s">
        <v>103</v>
      </c>
      <c r="C22" s="22"/>
      <c r="D22" s="23" t="s">
        <v>121</v>
      </c>
      <c r="E22" s="23"/>
      <c r="F22" s="22"/>
      <c r="G22" s="20" t="s">
        <v>104</v>
      </c>
      <c r="H22" s="20"/>
      <c r="I22" s="22"/>
      <c r="J22" s="20" t="s">
        <v>128</v>
      </c>
      <c r="K22" s="20"/>
      <c r="L22" s="20"/>
      <c r="M22" s="24" t="s">
        <v>105</v>
      </c>
      <c r="N22" s="24"/>
      <c r="O22" s="20"/>
      <c r="P22" s="20"/>
    </row>
    <row r="23" spans="1:16" ht="12.75">
      <c r="A23" s="20"/>
      <c r="B23" s="25" t="s">
        <v>106</v>
      </c>
      <c r="C23" s="22"/>
      <c r="D23" s="26" t="s">
        <v>107</v>
      </c>
      <c r="E23" s="26"/>
      <c r="F23" s="22"/>
      <c r="G23" s="20" t="s">
        <v>108</v>
      </c>
      <c r="H23" s="20"/>
      <c r="I23" s="22"/>
      <c r="J23" s="27" t="s">
        <v>122</v>
      </c>
      <c r="K23" s="20"/>
      <c r="L23" s="27"/>
      <c r="M23" s="24" t="s">
        <v>109</v>
      </c>
      <c r="N23" s="24"/>
      <c r="O23" s="20"/>
      <c r="P23" s="20"/>
    </row>
  </sheetData>
  <sheetProtection selectLockedCells="1" selectUnlockedCells="1"/>
  <mergeCells count="46">
    <mergeCell ref="C18:H18"/>
    <mergeCell ref="I18:N18"/>
    <mergeCell ref="C19:H19"/>
    <mergeCell ref="I19:N19"/>
    <mergeCell ref="C20:H20"/>
    <mergeCell ref="I20:N20"/>
    <mergeCell ref="C15:H15"/>
    <mergeCell ref="I15:N15"/>
    <mergeCell ref="C16:H16"/>
    <mergeCell ref="I16:N16"/>
    <mergeCell ref="C17:H17"/>
    <mergeCell ref="I17:N17"/>
    <mergeCell ref="C12:H12"/>
    <mergeCell ref="I12:N12"/>
    <mergeCell ref="C13:H13"/>
    <mergeCell ref="I13:N13"/>
    <mergeCell ref="C14:H14"/>
    <mergeCell ref="I14:N14"/>
    <mergeCell ref="C9:H9"/>
    <mergeCell ref="I9:N9"/>
    <mergeCell ref="C10:H10"/>
    <mergeCell ref="I10:N10"/>
    <mergeCell ref="C11:H11"/>
    <mergeCell ref="I11:N11"/>
    <mergeCell ref="C6:H6"/>
    <mergeCell ref="I6:N6"/>
    <mergeCell ref="C7:H7"/>
    <mergeCell ref="I7:N7"/>
    <mergeCell ref="C8:H8"/>
    <mergeCell ref="I8:N8"/>
    <mergeCell ref="E3:H3"/>
    <mergeCell ref="K3:N3"/>
    <mergeCell ref="C4:H4"/>
    <mergeCell ref="I4:N4"/>
    <mergeCell ref="C5:H5"/>
    <mergeCell ref="I5:N5"/>
    <mergeCell ref="A1:B3"/>
    <mergeCell ref="C1:D1"/>
    <mergeCell ref="E1:H1"/>
    <mergeCell ref="I1:K1"/>
    <mergeCell ref="L1:N1"/>
    <mergeCell ref="C2:D2"/>
    <mergeCell ref="E2:H2"/>
    <mergeCell ref="I2:J3"/>
    <mergeCell ref="K2:N2"/>
    <mergeCell ref="C3:D3"/>
  </mergeCells>
  <hyperlinks>
    <hyperlink ref="I1" r:id="rId1" display="www.dead-line.spb.ru/dead-line"/>
  </hyperlink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E2" sqref="E2:H2"/>
    </sheetView>
  </sheetViews>
  <sheetFormatPr defaultColWidth="9.00390625" defaultRowHeight="12.75"/>
  <cols>
    <col min="1" max="2" width="5.875" style="0" customWidth="1"/>
    <col min="4" max="4" width="4.25390625" style="0" customWidth="1"/>
    <col min="8" max="8" width="9.75390625" style="0" customWidth="1"/>
    <col min="12" max="12" width="8.625" style="0" customWidth="1"/>
    <col min="13" max="13" width="7.875" style="0" customWidth="1"/>
    <col min="14" max="14" width="9.00390625" style="0" customWidth="1"/>
    <col min="15" max="15" width="9.875" style="0" customWidth="1"/>
    <col min="16" max="16" width="6.625" style="0" customWidth="1"/>
  </cols>
  <sheetData>
    <row r="1" spans="1:16" ht="15" customHeight="1">
      <c r="A1" s="98"/>
      <c r="B1" s="98"/>
      <c r="C1" s="99" t="s">
        <v>96</v>
      </c>
      <c r="D1" s="99"/>
      <c r="E1" s="100" t="s">
        <v>136</v>
      </c>
      <c r="F1" s="100"/>
      <c r="G1" s="100"/>
      <c r="H1" s="100"/>
      <c r="I1" s="101" t="s">
        <v>135</v>
      </c>
      <c r="J1" s="102"/>
      <c r="K1" s="102"/>
      <c r="L1" s="103" t="s">
        <v>113</v>
      </c>
      <c r="M1" s="103"/>
      <c r="N1" s="103"/>
      <c r="O1" s="7"/>
      <c r="P1" s="7"/>
    </row>
    <row r="2" spans="1:16" ht="12.75" customHeight="1">
      <c r="A2" s="98"/>
      <c r="B2" s="98"/>
      <c r="C2" s="104" t="s">
        <v>97</v>
      </c>
      <c r="D2" s="104"/>
      <c r="E2" s="105"/>
      <c r="F2" s="105"/>
      <c r="G2" s="105"/>
      <c r="H2" s="105"/>
      <c r="I2" s="106" t="s">
        <v>98</v>
      </c>
      <c r="J2" s="106"/>
      <c r="K2" s="107" t="s">
        <v>111</v>
      </c>
      <c r="L2" s="107"/>
      <c r="M2" s="107"/>
      <c r="N2" s="107"/>
      <c r="O2" s="7"/>
      <c r="P2" s="7"/>
    </row>
    <row r="3" spans="1:16" ht="15" customHeight="1">
      <c r="A3" s="98"/>
      <c r="B3" s="98"/>
      <c r="C3" s="108" t="s">
        <v>99</v>
      </c>
      <c r="D3" s="108"/>
      <c r="E3" s="109"/>
      <c r="F3" s="109"/>
      <c r="G3" s="109"/>
      <c r="H3" s="109"/>
      <c r="I3" s="106"/>
      <c r="J3" s="106"/>
      <c r="K3" s="110" t="s">
        <v>112</v>
      </c>
      <c r="L3" s="110"/>
      <c r="M3" s="110"/>
      <c r="N3" s="110"/>
      <c r="O3" s="7"/>
      <c r="P3" s="7"/>
    </row>
    <row r="4" spans="1:16" ht="12.75">
      <c r="A4" s="14" t="s">
        <v>100</v>
      </c>
      <c r="B4" s="14" t="s">
        <v>2</v>
      </c>
      <c r="C4" s="117" t="s">
        <v>65</v>
      </c>
      <c r="D4" s="111"/>
      <c r="E4" s="111"/>
      <c r="F4" s="111"/>
      <c r="G4" s="111"/>
      <c r="H4" s="111"/>
      <c r="I4" s="111" t="s">
        <v>66</v>
      </c>
      <c r="J4" s="111"/>
      <c r="K4" s="111"/>
      <c r="L4" s="111"/>
      <c r="M4" s="111"/>
      <c r="N4" s="111"/>
      <c r="O4" s="15" t="s">
        <v>101</v>
      </c>
      <c r="P4" s="15" t="s">
        <v>102</v>
      </c>
    </row>
    <row r="5" spans="1:16" ht="22.5" customHeight="1">
      <c r="A5" s="16" t="s">
        <v>83</v>
      </c>
      <c r="B5" s="17">
        <v>1</v>
      </c>
      <c r="C5" s="118" t="s">
        <v>156</v>
      </c>
      <c r="D5" s="119"/>
      <c r="E5" s="119"/>
      <c r="F5" s="119"/>
      <c r="G5" s="119"/>
      <c r="H5" s="120"/>
      <c r="I5" s="121" t="s">
        <v>157</v>
      </c>
      <c r="J5" s="122"/>
      <c r="K5" s="122"/>
      <c r="L5" s="122"/>
      <c r="M5" s="122"/>
      <c r="N5" s="123"/>
      <c r="O5" s="18"/>
      <c r="P5" s="19"/>
    </row>
    <row r="6" spans="1:16" ht="22.5" customHeight="1">
      <c r="A6" s="16" t="s">
        <v>84</v>
      </c>
      <c r="B6" s="17">
        <v>2</v>
      </c>
      <c r="C6" s="118" t="s">
        <v>114</v>
      </c>
      <c r="D6" s="119"/>
      <c r="E6" s="119"/>
      <c r="F6" s="119"/>
      <c r="G6" s="119"/>
      <c r="H6" s="120"/>
      <c r="I6" s="118" t="s">
        <v>115</v>
      </c>
      <c r="J6" s="119"/>
      <c r="K6" s="119"/>
      <c r="L6" s="119"/>
      <c r="M6" s="119"/>
      <c r="N6" s="120"/>
      <c r="O6" s="18"/>
      <c r="P6" s="19"/>
    </row>
    <row r="7" spans="1:16" ht="22.5" customHeight="1">
      <c r="A7" s="16" t="s">
        <v>85</v>
      </c>
      <c r="B7" s="17">
        <v>3</v>
      </c>
      <c r="C7" s="121" t="s">
        <v>116</v>
      </c>
      <c r="D7" s="122"/>
      <c r="E7" s="122"/>
      <c r="F7" s="122"/>
      <c r="G7" s="122"/>
      <c r="H7" s="123"/>
      <c r="I7" s="121" t="s">
        <v>158</v>
      </c>
      <c r="J7" s="122"/>
      <c r="K7" s="122"/>
      <c r="L7" s="122"/>
      <c r="M7" s="122"/>
      <c r="N7" s="123"/>
      <c r="O7" s="18"/>
      <c r="P7" s="19"/>
    </row>
    <row r="8" spans="1:16" ht="22.5" customHeight="1">
      <c r="A8" s="16" t="s">
        <v>86</v>
      </c>
      <c r="B8" s="17">
        <v>1</v>
      </c>
      <c r="C8" s="118" t="s">
        <v>159</v>
      </c>
      <c r="D8" s="119"/>
      <c r="E8" s="119"/>
      <c r="F8" s="119"/>
      <c r="G8" s="119"/>
      <c r="H8" s="120"/>
      <c r="I8" s="118" t="s">
        <v>117</v>
      </c>
      <c r="J8" s="119"/>
      <c r="K8" s="119"/>
      <c r="L8" s="119"/>
      <c r="M8" s="119"/>
      <c r="N8" s="120"/>
      <c r="O8" s="18"/>
      <c r="P8" s="19"/>
    </row>
    <row r="9" spans="1:16" ht="22.5" customHeight="1">
      <c r="A9" s="16" t="s">
        <v>87</v>
      </c>
      <c r="B9" s="17">
        <v>2</v>
      </c>
      <c r="C9" s="118" t="s">
        <v>118</v>
      </c>
      <c r="D9" s="119"/>
      <c r="E9" s="119"/>
      <c r="F9" s="119"/>
      <c r="G9" s="119"/>
      <c r="H9" s="120"/>
      <c r="I9" s="121" t="s">
        <v>176</v>
      </c>
      <c r="J9" s="122"/>
      <c r="K9" s="122"/>
      <c r="L9" s="122"/>
      <c r="M9" s="122"/>
      <c r="N9" s="123"/>
      <c r="O9" s="18"/>
      <c r="P9" s="19"/>
    </row>
    <row r="10" spans="1:16" ht="22.5" customHeight="1">
      <c r="A10" s="16" t="s">
        <v>88</v>
      </c>
      <c r="B10" s="17">
        <v>3</v>
      </c>
      <c r="C10" s="118" t="s">
        <v>160</v>
      </c>
      <c r="D10" s="119"/>
      <c r="E10" s="119"/>
      <c r="F10" s="119"/>
      <c r="G10" s="119"/>
      <c r="H10" s="120"/>
      <c r="I10" s="118" t="s">
        <v>161</v>
      </c>
      <c r="J10" s="119"/>
      <c r="K10" s="119"/>
      <c r="L10" s="119"/>
      <c r="M10" s="119"/>
      <c r="N10" s="120"/>
      <c r="O10" s="18"/>
      <c r="P10" s="19"/>
    </row>
    <row r="11" spans="1:16" ht="22.5" customHeight="1">
      <c r="A11" s="16" t="s">
        <v>89</v>
      </c>
      <c r="B11" s="17">
        <v>1</v>
      </c>
      <c r="C11" s="118" t="s">
        <v>162</v>
      </c>
      <c r="D11" s="119"/>
      <c r="E11" s="119"/>
      <c r="F11" s="119"/>
      <c r="G11" s="119"/>
      <c r="H11" s="120"/>
      <c r="I11" s="121" t="s">
        <v>163</v>
      </c>
      <c r="J11" s="122"/>
      <c r="K11" s="122"/>
      <c r="L11" s="122"/>
      <c r="M11" s="122"/>
      <c r="N11" s="123"/>
      <c r="O11" s="18"/>
      <c r="P11" s="19"/>
    </row>
    <row r="12" spans="1:16" ht="22.5" customHeight="1">
      <c r="A12" s="16" t="s">
        <v>90</v>
      </c>
      <c r="B12" s="17">
        <v>2</v>
      </c>
      <c r="C12" s="118" t="s">
        <v>177</v>
      </c>
      <c r="D12" s="119"/>
      <c r="E12" s="119"/>
      <c r="F12" s="119"/>
      <c r="G12" s="119"/>
      <c r="H12" s="120"/>
      <c r="I12" s="118" t="s">
        <v>178</v>
      </c>
      <c r="J12" s="119"/>
      <c r="K12" s="119"/>
      <c r="L12" s="119"/>
      <c r="M12" s="119"/>
      <c r="N12" s="120"/>
      <c r="O12" s="18"/>
      <c r="P12" s="19"/>
    </row>
    <row r="13" spans="1:16" ht="22.5" customHeight="1">
      <c r="A13" s="16" t="s">
        <v>91</v>
      </c>
      <c r="B13" s="17">
        <v>1</v>
      </c>
      <c r="C13" s="121" t="s">
        <v>164</v>
      </c>
      <c r="D13" s="122"/>
      <c r="E13" s="122"/>
      <c r="F13" s="122"/>
      <c r="G13" s="122"/>
      <c r="H13" s="123"/>
      <c r="I13" s="118" t="s">
        <v>165</v>
      </c>
      <c r="J13" s="119"/>
      <c r="K13" s="119"/>
      <c r="L13" s="119"/>
      <c r="M13" s="119"/>
      <c r="N13" s="120"/>
      <c r="O13" s="18"/>
      <c r="P13" s="19"/>
    </row>
    <row r="14" spans="1:16" ht="22.5" customHeight="1">
      <c r="A14" s="16" t="s">
        <v>92</v>
      </c>
      <c r="B14" s="17">
        <v>1</v>
      </c>
      <c r="C14" s="118" t="s">
        <v>166</v>
      </c>
      <c r="D14" s="119"/>
      <c r="E14" s="119"/>
      <c r="F14" s="119"/>
      <c r="G14" s="119"/>
      <c r="H14" s="120"/>
      <c r="I14" s="118" t="s">
        <v>167</v>
      </c>
      <c r="J14" s="119"/>
      <c r="K14" s="119"/>
      <c r="L14" s="119"/>
      <c r="M14" s="119"/>
      <c r="N14" s="120"/>
      <c r="O14" s="18"/>
      <c r="P14" s="19"/>
    </row>
    <row r="15" spans="1:16" ht="22.5" customHeight="1">
      <c r="A15" s="16" t="s">
        <v>93</v>
      </c>
      <c r="B15" s="17">
        <v>3</v>
      </c>
      <c r="C15" s="121" t="s">
        <v>119</v>
      </c>
      <c r="D15" s="122"/>
      <c r="E15" s="122"/>
      <c r="F15" s="122"/>
      <c r="G15" s="122"/>
      <c r="H15" s="123"/>
      <c r="I15" s="118" t="s">
        <v>120</v>
      </c>
      <c r="J15" s="119"/>
      <c r="K15" s="119"/>
      <c r="L15" s="119"/>
      <c r="M15" s="119"/>
      <c r="N15" s="120"/>
      <c r="O15" s="18"/>
      <c r="P15" s="19"/>
    </row>
    <row r="16" spans="1:16" ht="22.5" customHeight="1">
      <c r="A16" s="16" t="s">
        <v>94</v>
      </c>
      <c r="B16" s="17">
        <v>1</v>
      </c>
      <c r="C16" s="121" t="s">
        <v>179</v>
      </c>
      <c r="D16" s="122"/>
      <c r="E16" s="122"/>
      <c r="F16" s="122"/>
      <c r="G16" s="122"/>
      <c r="H16" s="123"/>
      <c r="I16" s="121" t="s">
        <v>172</v>
      </c>
      <c r="J16" s="122"/>
      <c r="K16" s="122"/>
      <c r="L16" s="122"/>
      <c r="M16" s="122"/>
      <c r="N16" s="123"/>
      <c r="O16" s="18"/>
      <c r="P16" s="19"/>
    </row>
    <row r="17" spans="1:16" ht="22.5" customHeight="1">
      <c r="A17" s="16" t="s">
        <v>95</v>
      </c>
      <c r="B17" s="17">
        <v>3</v>
      </c>
      <c r="C17" s="118" t="s">
        <v>181</v>
      </c>
      <c r="D17" s="119"/>
      <c r="E17" s="119"/>
      <c r="F17" s="119"/>
      <c r="G17" s="119"/>
      <c r="H17" s="120"/>
      <c r="I17" s="121" t="s">
        <v>180</v>
      </c>
      <c r="J17" s="122"/>
      <c r="K17" s="122"/>
      <c r="L17" s="122"/>
      <c r="M17" s="122"/>
      <c r="N17" s="123"/>
      <c r="O17" s="18"/>
      <c r="P17" s="19"/>
    </row>
    <row r="18" spans="1:16" ht="22.5" customHeight="1">
      <c r="A18" s="16" t="s">
        <v>110</v>
      </c>
      <c r="B18" s="17">
        <v>2</v>
      </c>
      <c r="C18" s="118" t="s">
        <v>168</v>
      </c>
      <c r="D18" s="119"/>
      <c r="E18" s="119"/>
      <c r="F18" s="119"/>
      <c r="G18" s="119"/>
      <c r="H18" s="120"/>
      <c r="I18" s="121" t="s">
        <v>169</v>
      </c>
      <c r="J18" s="122"/>
      <c r="K18" s="122"/>
      <c r="L18" s="122"/>
      <c r="M18" s="122"/>
      <c r="N18" s="123"/>
      <c r="O18" s="18"/>
      <c r="P18" s="19"/>
    </row>
    <row r="19" spans="1:16" ht="15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2.75">
      <c r="A20" s="20"/>
      <c r="B20" s="21" t="s">
        <v>103</v>
      </c>
      <c r="C20" s="22"/>
      <c r="D20" s="23" t="s">
        <v>121</v>
      </c>
      <c r="E20" s="23"/>
      <c r="F20" s="22"/>
      <c r="G20" s="20" t="s">
        <v>104</v>
      </c>
      <c r="H20" s="20"/>
      <c r="I20" s="22"/>
      <c r="J20" s="20" t="s">
        <v>128</v>
      </c>
      <c r="K20" s="20"/>
      <c r="L20" s="20"/>
      <c r="M20" s="24" t="s">
        <v>105</v>
      </c>
      <c r="N20" s="24"/>
      <c r="O20" s="20"/>
      <c r="P20" s="20"/>
    </row>
    <row r="21" spans="1:16" ht="12.75">
      <c r="A21" s="20"/>
      <c r="B21" s="25" t="s">
        <v>106</v>
      </c>
      <c r="C21" s="22"/>
      <c r="D21" s="26" t="s">
        <v>107</v>
      </c>
      <c r="E21" s="26"/>
      <c r="F21" s="22"/>
      <c r="G21" s="20" t="s">
        <v>108</v>
      </c>
      <c r="H21" s="20"/>
      <c r="I21" s="22"/>
      <c r="J21" s="27" t="s">
        <v>122</v>
      </c>
      <c r="K21" s="20"/>
      <c r="L21" s="27"/>
      <c r="M21" s="24" t="s">
        <v>109</v>
      </c>
      <c r="N21" s="24"/>
      <c r="O21" s="20"/>
      <c r="P21" s="20"/>
    </row>
  </sheetData>
  <sheetProtection selectLockedCells="1" selectUnlockedCells="1"/>
  <mergeCells count="42">
    <mergeCell ref="C18:H18"/>
    <mergeCell ref="I18:N18"/>
    <mergeCell ref="I12:N12"/>
    <mergeCell ref="C15:H15"/>
    <mergeCell ref="I15:N15"/>
    <mergeCell ref="C16:H16"/>
    <mergeCell ref="I16:N16"/>
    <mergeCell ref="C17:H17"/>
    <mergeCell ref="I17:N17"/>
    <mergeCell ref="C12:H12"/>
    <mergeCell ref="C13:H13"/>
    <mergeCell ref="I13:N13"/>
    <mergeCell ref="C14:H14"/>
    <mergeCell ref="I14:N14"/>
    <mergeCell ref="C9:H9"/>
    <mergeCell ref="I9:N9"/>
    <mergeCell ref="C10:H10"/>
    <mergeCell ref="I10:N10"/>
    <mergeCell ref="C11:H11"/>
    <mergeCell ref="I11:N11"/>
    <mergeCell ref="C6:H6"/>
    <mergeCell ref="I6:N6"/>
    <mergeCell ref="C7:H7"/>
    <mergeCell ref="I7:N7"/>
    <mergeCell ref="C8:H8"/>
    <mergeCell ref="I8:N8"/>
    <mergeCell ref="E3:H3"/>
    <mergeCell ref="K3:N3"/>
    <mergeCell ref="C4:H4"/>
    <mergeCell ref="I4:N4"/>
    <mergeCell ref="C5:H5"/>
    <mergeCell ref="I5:N5"/>
    <mergeCell ref="A1:B3"/>
    <mergeCell ref="C1:D1"/>
    <mergeCell ref="E1:H1"/>
    <mergeCell ref="I1:K1"/>
    <mergeCell ref="L1:N1"/>
    <mergeCell ref="C2:D2"/>
    <mergeCell ref="E2:H2"/>
    <mergeCell ref="I2:J3"/>
    <mergeCell ref="K2:N2"/>
    <mergeCell ref="C3:D3"/>
  </mergeCells>
  <hyperlinks>
    <hyperlink ref="I1" r:id="rId1" display="www.dead-line.spb.ru/dead-lin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7">
      <selection activeCell="C29" sqref="C29:C31"/>
    </sheetView>
  </sheetViews>
  <sheetFormatPr defaultColWidth="9.00390625" defaultRowHeight="12.75"/>
  <cols>
    <col min="1" max="1" width="9.625" style="0" bestFit="1" customWidth="1"/>
    <col min="2" max="2" width="79.00390625" style="0" customWidth="1"/>
  </cols>
  <sheetData>
    <row r="1" spans="1:2" ht="12.75">
      <c r="A1" s="126" t="s">
        <v>182</v>
      </c>
      <c r="B1" s="127"/>
    </row>
    <row r="2" spans="1:2" ht="12.75">
      <c r="A2" s="128"/>
      <c r="B2" s="129"/>
    </row>
    <row r="3" spans="1:2" ht="12.75">
      <c r="A3" s="130" t="s">
        <v>183</v>
      </c>
      <c r="B3" s="131"/>
    </row>
    <row r="4" spans="1:2" ht="12.75">
      <c r="A4" s="130" t="s">
        <v>196</v>
      </c>
      <c r="B4" s="131"/>
    </row>
    <row r="5" spans="1:2" ht="12.75">
      <c r="A5" s="71"/>
      <c r="B5" s="72"/>
    </row>
    <row r="6" spans="1:2" ht="12.75">
      <c r="A6" s="73" t="s">
        <v>185</v>
      </c>
      <c r="B6" s="74" t="s">
        <v>184</v>
      </c>
    </row>
    <row r="7" spans="1:2" ht="12.75">
      <c r="A7" s="73" t="s">
        <v>102</v>
      </c>
      <c r="B7" s="75" t="s">
        <v>207</v>
      </c>
    </row>
    <row r="8" spans="1:2" ht="12.75">
      <c r="A8" s="76" t="s">
        <v>186</v>
      </c>
      <c r="B8" s="75" t="s">
        <v>191</v>
      </c>
    </row>
    <row r="9" spans="1:2" ht="12.75">
      <c r="A9" s="76"/>
      <c r="B9" s="75"/>
    </row>
    <row r="10" spans="1:2" ht="12.75">
      <c r="A10" s="73" t="s">
        <v>185</v>
      </c>
      <c r="B10" s="74" t="s">
        <v>208</v>
      </c>
    </row>
    <row r="11" spans="1:2" ht="12.75">
      <c r="A11" s="73" t="s">
        <v>102</v>
      </c>
      <c r="B11" s="75" t="s">
        <v>187</v>
      </c>
    </row>
    <row r="12" spans="1:2" ht="12.75">
      <c r="A12" s="76" t="s">
        <v>186</v>
      </c>
      <c r="B12" s="75" t="s">
        <v>188</v>
      </c>
    </row>
    <row r="13" spans="1:2" ht="12.75">
      <c r="A13" s="76"/>
      <c r="B13" s="75"/>
    </row>
    <row r="14" spans="1:2" ht="12.75">
      <c r="A14" s="73" t="s">
        <v>185</v>
      </c>
      <c r="B14" s="75" t="s">
        <v>189</v>
      </c>
    </row>
    <row r="15" spans="1:2" ht="12.75">
      <c r="A15" s="73" t="s">
        <v>102</v>
      </c>
      <c r="B15" s="75" t="s">
        <v>187</v>
      </c>
    </row>
    <row r="16" spans="1:2" ht="12.75">
      <c r="A16" s="76" t="s">
        <v>186</v>
      </c>
      <c r="B16" s="75" t="s">
        <v>190</v>
      </c>
    </row>
    <row r="17" spans="1:2" ht="12.75">
      <c r="A17" s="77"/>
      <c r="B17" s="75"/>
    </row>
    <row r="18" spans="1:2" ht="12.75">
      <c r="A18" s="73" t="s">
        <v>185</v>
      </c>
      <c r="B18" s="75" t="s">
        <v>192</v>
      </c>
    </row>
    <row r="19" spans="1:2" ht="12.75">
      <c r="A19" s="73" t="s">
        <v>102</v>
      </c>
      <c r="B19" s="75" t="s">
        <v>209</v>
      </c>
    </row>
    <row r="20" spans="1:2" ht="12.75">
      <c r="A20" s="76" t="s">
        <v>186</v>
      </c>
      <c r="B20" s="75" t="s">
        <v>193</v>
      </c>
    </row>
    <row r="21" spans="1:2" ht="12.75">
      <c r="A21" s="77"/>
      <c r="B21" s="75"/>
    </row>
    <row r="22" spans="1:2" ht="12.75">
      <c r="A22" s="73" t="s">
        <v>185</v>
      </c>
      <c r="B22" s="75" t="s">
        <v>194</v>
      </c>
    </row>
    <row r="23" spans="1:2" ht="12.75">
      <c r="A23" s="73" t="s">
        <v>102</v>
      </c>
      <c r="B23" s="75" t="s">
        <v>195</v>
      </c>
    </row>
    <row r="24" spans="1:2" ht="12.75">
      <c r="A24" s="76" t="s">
        <v>186</v>
      </c>
      <c r="B24" s="75" t="s">
        <v>199</v>
      </c>
    </row>
    <row r="25" spans="1:2" ht="12.75">
      <c r="A25" s="76"/>
      <c r="B25" s="75"/>
    </row>
    <row r="26" spans="1:2" ht="12.75">
      <c r="A26" s="130" t="s">
        <v>198</v>
      </c>
      <c r="B26" s="131"/>
    </row>
    <row r="27" spans="1:2" ht="12.75">
      <c r="A27" s="77"/>
      <c r="B27" s="75"/>
    </row>
    <row r="28" spans="1:2" ht="12.75">
      <c r="A28" s="132" t="s">
        <v>197</v>
      </c>
      <c r="B28" s="133"/>
    </row>
    <row r="29" spans="1:2" ht="13.5" thickBot="1">
      <c r="A29" s="78" t="s">
        <v>186</v>
      </c>
      <c r="B29" s="79" t="s">
        <v>191</v>
      </c>
    </row>
    <row r="30" ht="13.5" thickBot="1"/>
    <row r="31" spans="1:2" ht="12.75">
      <c r="A31" s="134" t="s">
        <v>200</v>
      </c>
      <c r="B31" s="135"/>
    </row>
    <row r="32" spans="1:2" ht="12.75">
      <c r="A32" s="124" t="s">
        <v>201</v>
      </c>
      <c r="B32" s="125"/>
    </row>
    <row r="33" spans="1:2" ht="12.75">
      <c r="A33" s="124" t="s">
        <v>202</v>
      </c>
      <c r="B33" s="125"/>
    </row>
    <row r="34" spans="1:2" ht="12.75">
      <c r="A34" s="124" t="s">
        <v>203</v>
      </c>
      <c r="B34" s="125"/>
    </row>
    <row r="35" spans="1:2" ht="12.75">
      <c r="A35" s="76"/>
      <c r="B35" s="75"/>
    </row>
    <row r="36" spans="1:2" ht="12.75">
      <c r="A36" s="76" t="s">
        <v>204</v>
      </c>
      <c r="B36" s="75" t="s">
        <v>205</v>
      </c>
    </row>
    <row r="37" spans="1:2" ht="13.5" thickBot="1">
      <c r="A37" s="78"/>
      <c r="B37" s="79" t="s">
        <v>206</v>
      </c>
    </row>
  </sheetData>
  <sheetProtection/>
  <mergeCells count="9">
    <mergeCell ref="A32:B32"/>
    <mergeCell ref="A33:B33"/>
    <mergeCell ref="A34:B34"/>
    <mergeCell ref="A1:B2"/>
    <mergeCell ref="A3:B3"/>
    <mergeCell ref="A4:B4"/>
    <mergeCell ref="A28:B28"/>
    <mergeCell ref="A26:B26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E30" sqref="E30"/>
    </sheetView>
  </sheetViews>
  <sheetFormatPr defaultColWidth="9.00390625" defaultRowHeight="12.75"/>
  <cols>
    <col min="5" max="6" width="9.125" style="11" customWidth="1"/>
  </cols>
  <sheetData>
    <row r="1" spans="1:12" ht="17.25">
      <c r="A1" s="61"/>
      <c r="B1" s="61"/>
      <c r="C1" s="61">
        <v>11</v>
      </c>
      <c r="D1" s="61"/>
      <c r="E1" s="61"/>
      <c r="F1" s="61"/>
      <c r="G1" s="62"/>
      <c r="H1" s="62"/>
      <c r="I1" s="62"/>
      <c r="J1" s="62"/>
      <c r="K1" s="62"/>
      <c r="L1" s="62"/>
    </row>
    <row r="2" spans="1:12" ht="17.25">
      <c r="A2" s="61"/>
      <c r="B2" s="61"/>
      <c r="C2" s="61">
        <v>2002</v>
      </c>
      <c r="D2" s="61"/>
      <c r="E2" s="61"/>
      <c r="F2" s="61"/>
      <c r="G2" s="62"/>
      <c r="H2" s="62"/>
      <c r="I2" s="62"/>
      <c r="J2" s="62"/>
      <c r="K2" s="62"/>
      <c r="L2" s="62"/>
    </row>
    <row r="3" spans="1:12" ht="17.25">
      <c r="A3" s="61"/>
      <c r="B3" s="61"/>
      <c r="C3" s="61">
        <v>8</v>
      </c>
      <c r="D3" s="61"/>
      <c r="E3" s="61"/>
      <c r="F3" s="61"/>
      <c r="G3" s="61"/>
      <c r="H3" s="61"/>
      <c r="I3" s="61"/>
      <c r="J3" s="61"/>
      <c r="K3" s="61"/>
      <c r="L3" s="61"/>
    </row>
    <row r="4" spans="1:12" ht="17.25">
      <c r="A4" s="62"/>
      <c r="B4" s="62"/>
      <c r="C4" s="61">
        <v>1899</v>
      </c>
      <c r="D4" s="62"/>
      <c r="E4" s="61">
        <f>C23*F4-(C18-18)-C13</f>
        <v>162</v>
      </c>
      <c r="F4" s="61">
        <f>(C18-18)+(23-C23)-(C17-17)-C13</f>
        <v>12</v>
      </c>
      <c r="G4" s="61"/>
      <c r="H4" s="61"/>
      <c r="I4" s="61"/>
      <c r="J4" s="61"/>
      <c r="K4" s="61"/>
      <c r="L4" s="61"/>
    </row>
    <row r="5" spans="1:12" ht="15.75">
      <c r="A5" s="63"/>
      <c r="B5" s="63"/>
      <c r="C5" s="63">
        <v>14</v>
      </c>
      <c r="D5" s="63"/>
      <c r="E5" s="63">
        <f>C3*C28-(C24+1)</f>
        <v>61</v>
      </c>
      <c r="F5" s="63">
        <f>C28^C24+C3+3*C24</f>
        <v>78</v>
      </c>
      <c r="G5" s="64"/>
      <c r="H5" s="64"/>
      <c r="I5" s="64"/>
      <c r="J5" s="64"/>
      <c r="K5" s="64"/>
      <c r="L5" s="64"/>
    </row>
    <row r="6" spans="1:12" ht="17.25">
      <c r="A6" s="62"/>
      <c r="B6" s="62"/>
      <c r="C6" s="61">
        <v>3</v>
      </c>
      <c r="D6" s="62"/>
      <c r="E6" s="61">
        <f>C10/10*(C29-C5)*C30+0.5</f>
        <v>190.5</v>
      </c>
      <c r="F6" s="61">
        <f>C30*(C29-C5)+C10+C29+C5-0.5</f>
        <v>117.5</v>
      </c>
      <c r="G6" s="62"/>
      <c r="H6" s="62"/>
      <c r="I6" s="62"/>
      <c r="J6" s="62"/>
      <c r="K6" s="62"/>
      <c r="L6" s="62"/>
    </row>
    <row r="7" spans="1:12" ht="17.25">
      <c r="A7" s="61"/>
      <c r="B7" s="61"/>
      <c r="C7" s="61">
        <v>11</v>
      </c>
      <c r="D7" s="61"/>
      <c r="E7" s="61">
        <f>C10+10+C30+(C19-C11)*11-2</f>
        <v>88</v>
      </c>
      <c r="F7" s="61">
        <f>SQRT(C19+2*C11)/2*(C10+10)+30-C30-C19-2</f>
        <v>123</v>
      </c>
      <c r="G7" s="61"/>
      <c r="H7" s="61"/>
      <c r="I7" s="61"/>
      <c r="J7" s="61"/>
      <c r="K7" s="61"/>
      <c r="L7" s="61"/>
    </row>
    <row r="8" spans="1:12" ht="17.25">
      <c r="A8" s="61"/>
      <c r="B8" s="61"/>
      <c r="C8" s="61">
        <v>8</v>
      </c>
      <c r="D8" s="61"/>
      <c r="E8" s="61">
        <f>(16-C16)*C23-(C17+8*C22)</f>
        <v>142</v>
      </c>
      <c r="F8" s="61">
        <f>C17+C23+C16-C22*C16+0.5</f>
        <v>32.5</v>
      </c>
      <c r="G8" s="61"/>
      <c r="H8" s="61"/>
      <c r="I8" s="61"/>
      <c r="J8" s="61"/>
      <c r="K8" s="61"/>
      <c r="L8" s="61"/>
    </row>
    <row r="9" spans="1:12" ht="17.25">
      <c r="A9" s="61"/>
      <c r="B9" s="61"/>
      <c r="C9" s="61">
        <v>20</v>
      </c>
      <c r="D9" s="61"/>
      <c r="E9" s="61">
        <f>C10+C30-(C19-C11)*C10/10-1</f>
        <v>63</v>
      </c>
      <c r="F9" s="61">
        <f>C30*C19+C10/C11-(C19-C11)+0.5</f>
        <v>123.5</v>
      </c>
      <c r="G9" s="62"/>
      <c r="H9" s="62"/>
      <c r="I9" s="62"/>
      <c r="J9" s="62"/>
      <c r="K9" s="62"/>
      <c r="L9" s="62"/>
    </row>
    <row r="10" spans="1:12" ht="17.25">
      <c r="A10" s="62"/>
      <c r="B10" s="62"/>
      <c r="C10" s="61">
        <v>50</v>
      </c>
      <c r="D10" s="62"/>
      <c r="E10" s="61">
        <f>(C25+C1)*C3+F10-(C3-C24)*(C1-1)</f>
        <v>260</v>
      </c>
      <c r="F10" s="61">
        <f>C24*C3*(C1-1)</f>
        <v>160</v>
      </c>
      <c r="G10" s="61"/>
      <c r="H10" s="61"/>
      <c r="I10" s="61"/>
      <c r="J10" s="61"/>
      <c r="K10" s="61"/>
      <c r="L10" s="61"/>
    </row>
    <row r="11" spans="1:12" ht="17.25">
      <c r="A11" s="62"/>
      <c r="B11" s="62"/>
      <c r="C11" s="61">
        <v>5</v>
      </c>
      <c r="D11" s="62"/>
      <c r="E11" s="61">
        <f>C2/C1+C25*C28/2+(C1-1)/10</f>
        <v>219</v>
      </c>
      <c r="F11" s="61">
        <f>E11-(C2/C1+C25+C28+2)+0.5</f>
        <v>18.5</v>
      </c>
      <c r="G11" s="62"/>
      <c r="H11" s="62"/>
      <c r="I11" s="62"/>
      <c r="J11" s="62"/>
      <c r="K11" s="62"/>
      <c r="L11" s="62"/>
    </row>
    <row r="12" spans="1:12" ht="17.25">
      <c r="A12" s="62"/>
      <c r="B12" s="62"/>
      <c r="C12" s="61">
        <v>10</v>
      </c>
      <c r="D12" s="62"/>
      <c r="E12" s="61">
        <f>C18*C16*(C13+C22)+(C18-18)+0.5</f>
        <v>189.5</v>
      </c>
      <c r="F12" s="61">
        <f>E12-C18</f>
        <v>166.5</v>
      </c>
      <c r="G12" s="62"/>
      <c r="H12" s="62"/>
      <c r="I12" s="62"/>
      <c r="J12" s="62"/>
      <c r="K12" s="62"/>
      <c r="L12" s="62"/>
    </row>
    <row r="13" spans="1:12" ht="17.25">
      <c r="A13" s="61"/>
      <c r="B13" s="61"/>
      <c r="C13" s="61">
        <v>1</v>
      </c>
      <c r="D13" s="61"/>
      <c r="E13" s="61">
        <f>7*(C7-C6)+C15*C9-0.5</f>
        <v>155.5</v>
      </c>
      <c r="F13" s="61">
        <f>(C7-7)*C15+C9-(6-C6)^2+0.5</f>
        <v>31.5</v>
      </c>
      <c r="G13" s="61"/>
      <c r="H13" s="61"/>
      <c r="I13" s="61"/>
      <c r="J13" s="61"/>
      <c r="K13" s="61"/>
      <c r="L13" s="61"/>
    </row>
    <row r="14" spans="1:12" ht="17.25">
      <c r="A14" s="61"/>
      <c r="B14" s="61"/>
      <c r="C14" s="61">
        <v>5</v>
      </c>
      <c r="D14" s="61"/>
      <c r="E14" s="61">
        <f>(C5+C29)*C11+C5+(C19-C11)</f>
        <v>165</v>
      </c>
      <c r="F14" s="61">
        <f>(C11*C19)*(C29-C5)+(C5-C11)+0.5</f>
        <v>69.5</v>
      </c>
      <c r="G14" s="61"/>
      <c r="H14" s="61"/>
      <c r="I14" s="61"/>
      <c r="J14" s="61"/>
      <c r="K14" s="61"/>
      <c r="L14" s="61"/>
    </row>
    <row r="15" spans="1:12" ht="17.25">
      <c r="A15" s="61"/>
      <c r="B15" s="61"/>
      <c r="C15" s="61">
        <v>5</v>
      </c>
      <c r="D15" s="61"/>
      <c r="E15" s="61">
        <f>C10*(C29-C5)*2+C30-C5</f>
        <v>205</v>
      </c>
      <c r="F15" s="61">
        <f>C10+C5+C30+C29+(C10/10-2)</f>
        <v>102</v>
      </c>
      <c r="G15" s="61"/>
      <c r="H15" s="61"/>
      <c r="I15" s="61"/>
      <c r="J15" s="61"/>
      <c r="K15" s="61"/>
      <c r="L15" s="61"/>
    </row>
    <row r="16" spans="1:12" ht="17.25">
      <c r="A16" s="62"/>
      <c r="B16" s="62"/>
      <c r="C16" s="61">
        <v>4</v>
      </c>
      <c r="D16" s="62"/>
      <c r="E16" s="61">
        <f>C14*C9+C7+C21^(C14-C21)</f>
        <v>119</v>
      </c>
      <c r="F16" s="61">
        <f>C7+C9+C14</f>
        <v>36</v>
      </c>
      <c r="G16" s="61"/>
      <c r="H16" s="61"/>
      <c r="I16" s="61"/>
      <c r="J16" s="61"/>
      <c r="K16" s="61"/>
      <c r="L16" s="61"/>
    </row>
    <row r="17" spans="1:12" ht="16.5">
      <c r="A17" s="65"/>
      <c r="B17" s="65"/>
      <c r="C17" s="65">
        <v>18</v>
      </c>
      <c r="D17" s="65"/>
      <c r="E17" s="65">
        <f>(C14+C21)*(C6+C15)+(6-C6)</f>
        <v>59</v>
      </c>
      <c r="F17" s="65">
        <f>C6*C15*C14*C21+15-C15-C21/2</f>
        <v>159</v>
      </c>
      <c r="G17" s="66"/>
      <c r="H17" s="66"/>
      <c r="I17" s="66"/>
      <c r="J17" s="66"/>
      <c r="K17" s="66"/>
      <c r="L17" s="66"/>
    </row>
    <row r="18" spans="1:12" ht="16.5">
      <c r="A18" s="66"/>
      <c r="B18" s="66"/>
      <c r="C18" s="65">
        <v>23</v>
      </c>
      <c r="D18" s="66"/>
      <c r="E18" s="65">
        <f>C9*(C15+C6)+(C7-7)*2</f>
        <v>168</v>
      </c>
      <c r="F18" s="65">
        <f>C9*(C7-2*C6)+C15</f>
        <v>105</v>
      </c>
      <c r="G18" s="65"/>
      <c r="H18" s="65"/>
      <c r="I18" s="65"/>
      <c r="J18" s="65"/>
      <c r="K18" s="65"/>
      <c r="L18" s="65"/>
    </row>
    <row r="19" spans="1:12" ht="16.5">
      <c r="A19" s="66"/>
      <c r="B19" s="66"/>
      <c r="C19" s="65">
        <v>6</v>
      </c>
      <c r="D19" s="66"/>
      <c r="E19" s="65">
        <f>C2/C1+C25*C28-C1*C28/2+C28</f>
        <v>218</v>
      </c>
      <c r="F19" s="65">
        <f>C1+C25+C28-(SQRT(C25)+1+0.5)</f>
        <v>23.5</v>
      </c>
      <c r="G19" s="66"/>
      <c r="H19" s="66"/>
      <c r="I19" s="66"/>
      <c r="J19" s="66"/>
      <c r="K19" s="66"/>
      <c r="L19" s="66"/>
    </row>
    <row r="20" spans="1:12" ht="15.75">
      <c r="A20" s="65"/>
      <c r="B20" s="65"/>
      <c r="C20" s="65">
        <v>29</v>
      </c>
      <c r="D20" s="65"/>
      <c r="E20" s="65">
        <f>(C18+2*C13)*(C16+C22)+(C18-18)-SQRT(C16)-0.5</f>
        <v>127.5</v>
      </c>
      <c r="F20" s="65">
        <f>C18*(C16+C13+C22)+(13-C13)-C16/C22*2</f>
        <v>142</v>
      </c>
      <c r="G20" s="65"/>
      <c r="H20" s="65"/>
      <c r="I20" s="65"/>
      <c r="J20" s="65"/>
      <c r="K20" s="65"/>
      <c r="L20" s="65"/>
    </row>
    <row r="21" spans="1:12" ht="16.5">
      <c r="A21" s="65"/>
      <c r="B21" s="65"/>
      <c r="C21" s="65">
        <v>2</v>
      </c>
      <c r="D21" s="65"/>
      <c r="E21" s="65">
        <f>C29*C5*(C19-C11)</f>
        <v>224</v>
      </c>
      <c r="F21" s="65">
        <f>C29+C5-2*C19+C11</f>
        <v>23</v>
      </c>
      <c r="G21" s="66"/>
      <c r="H21" s="66"/>
      <c r="I21" s="66"/>
      <c r="J21" s="66"/>
      <c r="K21" s="66"/>
      <c r="L21" s="66"/>
    </row>
    <row r="22" spans="1:12" ht="15.75">
      <c r="A22" s="65"/>
      <c r="B22" s="65"/>
      <c r="C22" s="65">
        <v>1</v>
      </c>
      <c r="D22" s="65"/>
      <c r="E22" s="65">
        <f>(C7-C14)*C9/C21*2-1</f>
        <v>119</v>
      </c>
      <c r="F22" s="65">
        <f>(C7-C21)^2+C9/C14+C21/2</f>
        <v>86</v>
      </c>
      <c r="G22" s="65"/>
      <c r="H22" s="65"/>
      <c r="I22" s="65"/>
      <c r="J22" s="65"/>
      <c r="K22" s="65"/>
      <c r="L22" s="65"/>
    </row>
    <row r="23" spans="1:12" ht="16.5">
      <c r="A23" s="66"/>
      <c r="B23" s="66"/>
      <c r="C23" s="65">
        <v>14</v>
      </c>
      <c r="D23" s="66"/>
      <c r="E23" s="65">
        <f>F23-(14-C14)+2*(6-C6)</f>
        <v>124</v>
      </c>
      <c r="F23" s="65">
        <f>C14*C15*(C21+C6)+C21</f>
        <v>127</v>
      </c>
      <c r="G23" s="66"/>
      <c r="H23" s="66"/>
      <c r="I23" s="66"/>
      <c r="J23" s="66"/>
      <c r="K23" s="66"/>
      <c r="L23" s="66"/>
    </row>
    <row r="24" spans="1:12" ht="16.5">
      <c r="A24" s="65"/>
      <c r="B24" s="65"/>
      <c r="C24" s="65">
        <v>2</v>
      </c>
      <c r="D24" s="65"/>
      <c r="E24" s="65">
        <f>2^(C3-3)*C3/2-3*C3/2+0.5</f>
        <v>116.5</v>
      </c>
      <c r="F24" s="65">
        <f>2^C3-2^(C3-3)*2-C3/2</f>
        <v>188</v>
      </c>
      <c r="G24" s="66"/>
      <c r="H24" s="66"/>
      <c r="I24" s="66"/>
      <c r="J24" s="66"/>
      <c r="K24" s="66"/>
      <c r="L24" s="66"/>
    </row>
    <row r="25" spans="1:12" ht="16.5">
      <c r="A25" s="65"/>
      <c r="B25" s="65"/>
      <c r="C25" s="65">
        <v>9</v>
      </c>
      <c r="D25" s="65"/>
      <c r="E25" s="65">
        <f>(C1-1)*(C1-9)+C1-3+0.5</f>
        <v>28.5</v>
      </c>
      <c r="F25" s="65">
        <f>(E25-0.5)*5+(C1-1)*2-(C1-9)</f>
        <v>158</v>
      </c>
      <c r="G25" s="66"/>
      <c r="H25" s="66"/>
      <c r="I25" s="66"/>
      <c r="J25" s="66"/>
      <c r="K25" s="66"/>
      <c r="L25" s="66"/>
    </row>
    <row r="26" spans="1:12" ht="15.75">
      <c r="A26" s="67"/>
      <c r="B26" s="67"/>
      <c r="C26" s="68">
        <v>7</v>
      </c>
      <c r="D26" s="67"/>
      <c r="E26" s="68">
        <f>(C23/2)*((C18-18)*2+C17-17)-C13</f>
        <v>76</v>
      </c>
      <c r="F26" s="68">
        <f>2*E26+C18-C23+2*(C17-17)</f>
        <v>163</v>
      </c>
      <c r="G26" s="65"/>
      <c r="H26" s="65"/>
      <c r="I26" s="65"/>
      <c r="J26" s="65"/>
      <c r="K26" s="65"/>
      <c r="L26" s="65"/>
    </row>
    <row r="27" spans="1:12" ht="16.5">
      <c r="A27" s="66"/>
      <c r="B27" s="66"/>
      <c r="C27" s="65">
        <v>3</v>
      </c>
      <c r="D27" s="66"/>
      <c r="E27" s="65">
        <f>(C17-16)*(C23-C16)*C22</f>
        <v>20</v>
      </c>
      <c r="F27" s="65">
        <f>C16+C23+C22+C17+E27</f>
        <v>57</v>
      </c>
      <c r="G27" s="68"/>
      <c r="H27" s="68"/>
      <c r="I27" s="68"/>
      <c r="J27" s="68"/>
      <c r="K27" s="68"/>
      <c r="L27" s="68"/>
    </row>
    <row r="28" spans="1:12" ht="16.5">
      <c r="A28" s="66"/>
      <c r="B28" s="66"/>
      <c r="C28" s="65">
        <v>8</v>
      </c>
      <c r="D28" s="66"/>
      <c r="E28" s="65">
        <f>(C2-2)/10+12</f>
        <v>212</v>
      </c>
      <c r="F28" s="65">
        <f>C2/22-2</f>
        <v>89</v>
      </c>
      <c r="G28" s="65"/>
      <c r="H28" s="65"/>
      <c r="I28" s="65"/>
      <c r="J28" s="65"/>
      <c r="K28" s="65"/>
      <c r="L28" s="65"/>
    </row>
    <row r="29" spans="1:12" ht="15.75">
      <c r="A29" s="65"/>
      <c r="B29" s="65"/>
      <c r="C29" s="65">
        <v>16</v>
      </c>
      <c r="D29" s="65"/>
      <c r="E29" s="65">
        <f>2*C24^(C3-3)+C28*C3-(C2-2)/((C28+C24)*(C24+C3))</f>
        <v>108</v>
      </c>
      <c r="F29" s="65">
        <f>C3*(C28+C24)-(C24+C3)</f>
        <v>70</v>
      </c>
      <c r="G29" s="65"/>
      <c r="H29" s="65"/>
      <c r="I29" s="65"/>
      <c r="J29" s="65"/>
      <c r="K29" s="65"/>
      <c r="L29" s="65"/>
    </row>
    <row r="30" spans="1:12" ht="15.75">
      <c r="A30" s="65"/>
      <c r="B30" s="65"/>
      <c r="C30" s="65">
        <v>19</v>
      </c>
      <c r="D30" s="65"/>
      <c r="E30" s="65">
        <f>(C25^C24)*C24-C3</f>
        <v>154</v>
      </c>
      <c r="F30" s="65">
        <f>C25*C24^C24-1</f>
        <v>35</v>
      </c>
      <c r="G30" s="65"/>
      <c r="H30" s="65"/>
      <c r="I30" s="65"/>
      <c r="J30" s="65"/>
      <c r="K30" s="65"/>
      <c r="L30" s="65"/>
    </row>
    <row r="31" spans="1:12" ht="12.75">
      <c r="A31" s="69"/>
      <c r="B31" s="69"/>
      <c r="C31" s="69"/>
      <c r="D31" s="69"/>
      <c r="E31" s="70"/>
      <c r="F31" s="70"/>
      <c r="G31" s="69"/>
      <c r="H31" s="69"/>
      <c r="I31" s="69"/>
      <c r="J31" s="69"/>
      <c r="K31" s="69"/>
      <c r="L31" s="69"/>
    </row>
    <row r="32" spans="1:12" ht="12.75">
      <c r="A32" s="69"/>
      <c r="B32" s="69"/>
      <c r="C32" s="69"/>
      <c r="D32" s="69"/>
      <c r="E32" s="70"/>
      <c r="F32" s="70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70"/>
      <c r="F33" s="70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70"/>
      <c r="F34" s="70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70"/>
      <c r="F35" s="70"/>
      <c r="G35" s="69"/>
      <c r="H35" s="69"/>
      <c r="I35" s="69"/>
      <c r="J35" s="69"/>
      <c r="K35" s="69"/>
      <c r="L35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3.875" style="0" bestFit="1" customWidth="1"/>
  </cols>
  <sheetData>
    <row r="1" spans="2:13" ht="12.75">
      <c r="B1" s="82" t="s">
        <v>223</v>
      </c>
      <c r="C1" s="82">
        <v>1</v>
      </c>
      <c r="D1" s="82">
        <v>2</v>
      </c>
      <c r="E1" s="82">
        <v>3</v>
      </c>
      <c r="F1" s="82">
        <v>4</v>
      </c>
      <c r="G1" s="82">
        <v>5</v>
      </c>
      <c r="H1" s="82">
        <v>6</v>
      </c>
      <c r="I1" s="82">
        <v>7</v>
      </c>
      <c r="J1" s="82">
        <v>8</v>
      </c>
      <c r="K1" s="82">
        <v>9</v>
      </c>
      <c r="L1" s="82">
        <v>10</v>
      </c>
      <c r="M1" s="82" t="s">
        <v>224</v>
      </c>
    </row>
    <row r="2" spans="1:13" ht="12.75">
      <c r="A2" s="80" t="s">
        <v>210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>
      <c r="A3" s="80" t="s">
        <v>211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2.75">
      <c r="A4" s="80" t="s">
        <v>212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2.75">
      <c r="A5" s="80" t="s">
        <v>213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2.75">
      <c r="A6" s="80" t="s">
        <v>214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2.75">
      <c r="A7" s="80" t="s">
        <v>215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2.75">
      <c r="A8" s="80" t="s">
        <v>216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2.75">
      <c r="A9" s="80" t="s">
        <v>217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2.75">
      <c r="A10" s="80" t="s">
        <v>218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2.75">
      <c r="A11" s="80" t="s">
        <v>219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2.75">
      <c r="A12" s="80" t="s">
        <v>220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2.75">
      <c r="A13" s="80" t="s">
        <v>221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2.75">
      <c r="A14" s="80" t="s">
        <v>222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Станислав</cp:lastModifiedBy>
  <cp:lastPrinted>2009-11-06T20:29:59Z</cp:lastPrinted>
  <dcterms:created xsi:type="dcterms:W3CDTF">2009-11-03T13:10:39Z</dcterms:created>
  <dcterms:modified xsi:type="dcterms:W3CDTF">2009-11-07T17:36:43Z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